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" sheetId="1" r:id="rId4"/>
    <sheet state="visible" name="Phase 1" sheetId="2" r:id="rId5"/>
    <sheet state="visible" name="Phase 2" sheetId="3" r:id="rId6"/>
    <sheet state="visible" name="Dynamic Pricing" sheetId="4" r:id="rId7"/>
    <sheet state="hidden" name="Hard Money Valuation" sheetId="5" r:id="rId8"/>
    <sheet state="hidden" name="Hard money loan 6 months" sheetId="6" r:id="rId9"/>
    <sheet state="hidden" name="One loan project Bac" sheetId="7" r:id="rId10"/>
    <sheet state="hidden" name="Am Chart Purchase loan" sheetId="8" r:id="rId11"/>
    <sheet state="hidden" name="Am Chart Refinance Loan" sheetId="9" r:id="rId12"/>
    <sheet state="hidden" name="Am Chart Construction loan" sheetId="10" r:id="rId13"/>
  </sheets>
  <externalReferences>
    <externalReference r:id="rId14"/>
  </externalReferences>
  <definedNames/>
  <calcPr/>
  <extLst>
    <ext uri="GoogleSheetsCustomDataVersion2">
      <go:sheetsCustomData xmlns:go="http://customooxmlschemas.google.com/" r:id="rId15" roundtripDataChecksum="DLTu/LQAtVDq6PvLPTK4qap6IRZh/mMkxq6TRScVoRQ="/>
    </ext>
  </extLst>
</workbook>
</file>

<file path=xl/sharedStrings.xml><?xml version="1.0" encoding="utf-8"?>
<sst xmlns="http://schemas.openxmlformats.org/spreadsheetml/2006/main" count="534" uniqueCount="152">
  <si>
    <t>Draws</t>
  </si>
  <si>
    <t>Expenses</t>
  </si>
  <si>
    <t>Yearly</t>
  </si>
  <si>
    <t xml:space="preserve">Per Unit </t>
  </si>
  <si>
    <t xml:space="preserve">Per Unit Per Mo </t>
  </si>
  <si>
    <t>Monthly Budget</t>
  </si>
  <si>
    <t>Cap Ex.</t>
  </si>
  <si>
    <t>Manager</t>
  </si>
  <si>
    <t>Land Purchase</t>
  </si>
  <si>
    <t>Utilities</t>
  </si>
  <si>
    <t>Soft costs</t>
  </si>
  <si>
    <t>Maintenance</t>
  </si>
  <si>
    <t xml:space="preserve">Roads </t>
  </si>
  <si>
    <t>Insurance</t>
  </si>
  <si>
    <t>Septic</t>
  </si>
  <si>
    <t>Marketing</t>
  </si>
  <si>
    <t>100 sites @$10k per</t>
  </si>
  <si>
    <t>Property taxes</t>
  </si>
  <si>
    <t>Club house/Office/Showers</t>
  </si>
  <si>
    <t>Job Supplies</t>
  </si>
  <si>
    <t>Legal &amp; Professional Services</t>
  </si>
  <si>
    <t>Gazebos</t>
  </si>
  <si>
    <t>Office Supplies &amp; Software</t>
  </si>
  <si>
    <t>Parks</t>
  </si>
  <si>
    <t>Repairs &amp; Maintenance</t>
  </si>
  <si>
    <t>12 Cabins @$35k</t>
  </si>
  <si>
    <t xml:space="preserve">  Licenses</t>
  </si>
  <si>
    <t>Premium slot upgrades</t>
  </si>
  <si>
    <t>Total construction</t>
  </si>
  <si>
    <t xml:space="preserve">Total Yearly </t>
  </si>
  <si>
    <t>Construction Overruns 10%</t>
  </si>
  <si>
    <t>Yr 1 Debt service reserve</t>
  </si>
  <si>
    <t>Yr 1 Working Capital</t>
  </si>
  <si>
    <t>Construction Costs</t>
  </si>
  <si>
    <t>Total Construction W/overuns</t>
  </si>
  <si>
    <t>Total purchase</t>
  </si>
  <si>
    <t>Unit Mix</t>
  </si>
  <si>
    <t>Nightly Rate</t>
  </si>
  <si>
    <t>Monthly income</t>
  </si>
  <si>
    <t>Number of units</t>
  </si>
  <si>
    <t>Occupany percentage</t>
  </si>
  <si>
    <t>Back in</t>
  </si>
  <si>
    <t>Long term Back in</t>
  </si>
  <si>
    <t>Pull Through</t>
  </si>
  <si>
    <t>PremiumPull Through</t>
  </si>
  <si>
    <t>Cabin</t>
  </si>
  <si>
    <t>Boat Storage</t>
  </si>
  <si>
    <t>Monthly total</t>
  </si>
  <si>
    <t>Units</t>
  </si>
  <si>
    <t xml:space="preserve">Monthly </t>
  </si>
  <si>
    <t>Average unit income</t>
  </si>
  <si>
    <t>Per unit income</t>
  </si>
  <si>
    <t>Per unit cost</t>
  </si>
  <si>
    <t>Monthly Rev</t>
  </si>
  <si>
    <t>Monthly Costs</t>
  </si>
  <si>
    <t xml:space="preserve"> Monthly NOI</t>
  </si>
  <si>
    <t>Management fee 10% of NOI</t>
  </si>
  <si>
    <t>Net Net</t>
  </si>
  <si>
    <t>Debt service</t>
  </si>
  <si>
    <t xml:space="preserve"> </t>
  </si>
  <si>
    <t>Pref</t>
  </si>
  <si>
    <t xml:space="preserve">Equity Pref </t>
  </si>
  <si>
    <t>Income after costs</t>
  </si>
  <si>
    <t>LP Equity</t>
  </si>
  <si>
    <t>Monthly Equity</t>
  </si>
  <si>
    <t xml:space="preserve">Sponsor </t>
  </si>
  <si>
    <t>Monthly Sponsor</t>
  </si>
  <si>
    <t>Yearly NOI</t>
  </si>
  <si>
    <t>Sales CAP</t>
  </si>
  <si>
    <t>Asset Value</t>
  </si>
  <si>
    <t>60% LTV</t>
  </si>
  <si>
    <t>Purchase loan payoff at 5 Yrs</t>
  </si>
  <si>
    <t xml:space="preserve">Debt Payoff </t>
  </si>
  <si>
    <t>Equity dist from sale</t>
  </si>
  <si>
    <t>Monthly</t>
  </si>
  <si>
    <t>5 years</t>
  </si>
  <si>
    <t>Sale</t>
  </si>
  <si>
    <t>LP Total Return</t>
  </si>
  <si>
    <t xml:space="preserve">One investor share </t>
  </si>
  <si>
    <t>LP Income</t>
  </si>
  <si>
    <t>Sponsor</t>
  </si>
  <si>
    <t xml:space="preserve">Dynamic Pricing </t>
  </si>
  <si>
    <t>Ocupancy</t>
  </si>
  <si>
    <t>Market comp rates</t>
  </si>
  <si>
    <t>Add 10%</t>
  </si>
  <si>
    <t xml:space="preserve">Average Daily Rate </t>
  </si>
  <si>
    <t>Our Projections</t>
  </si>
  <si>
    <t>Car Wash</t>
  </si>
  <si>
    <t>RV Storage</t>
  </si>
  <si>
    <t>Paradise on the Lake</t>
  </si>
  <si>
    <t>Per Unit Per Mo cost</t>
  </si>
  <si>
    <t xml:space="preserve">Contractors </t>
  </si>
  <si>
    <t xml:space="preserve">Insurance </t>
  </si>
  <si>
    <t>Taxes &amp; Licenses</t>
  </si>
  <si>
    <t>Property Tax - Yantis</t>
  </si>
  <si>
    <t>Occupancy percentage</t>
  </si>
  <si>
    <t>Income value</t>
  </si>
  <si>
    <t>Land Value Per Acre</t>
  </si>
  <si>
    <t xml:space="preserve">Land Value </t>
  </si>
  <si>
    <t>Building Value</t>
  </si>
  <si>
    <t>Income Asset Value</t>
  </si>
  <si>
    <t>80% LTV</t>
  </si>
  <si>
    <t xml:space="preserve">Land Purchase </t>
  </si>
  <si>
    <t>1st draw</t>
  </si>
  <si>
    <t>Overruns</t>
  </si>
  <si>
    <t>1-6 Mo. Debt service</t>
  </si>
  <si>
    <t>1-6 Mo. Working Capital</t>
  </si>
  <si>
    <t>6-12 Debt service</t>
  </si>
  <si>
    <t>6-12 Working capital</t>
  </si>
  <si>
    <t>12 mo. Hard Money Loan</t>
  </si>
  <si>
    <t>6 mo.Hard Money Loan</t>
  </si>
  <si>
    <t>Months 1-6</t>
  </si>
  <si>
    <t>Reserves</t>
  </si>
  <si>
    <t>Income after debt service</t>
  </si>
  <si>
    <t xml:space="preserve">Months 6-12 </t>
  </si>
  <si>
    <t>Booking fees</t>
  </si>
  <si>
    <t>130 sites @$10k per</t>
  </si>
  <si>
    <t>2nd Draw</t>
  </si>
  <si>
    <t>3rd Draw</t>
  </si>
  <si>
    <t>20 Cabins @$25k</t>
  </si>
  <si>
    <t>4th Draw</t>
  </si>
  <si>
    <t>As Needed</t>
  </si>
  <si>
    <t>Total Construction w/overuns</t>
  </si>
  <si>
    <t xml:space="preserve">Cost percentage </t>
  </si>
  <si>
    <t>Management Co.</t>
  </si>
  <si>
    <t>Margin</t>
  </si>
  <si>
    <t>Total Loan</t>
  </si>
  <si>
    <t>Yearly Equity</t>
  </si>
  <si>
    <t>Yearly Sponsor</t>
  </si>
  <si>
    <t>Purchase loan Return of principle</t>
  </si>
  <si>
    <t>Construction loan Return of principle</t>
  </si>
  <si>
    <t>Total payoff</t>
  </si>
  <si>
    <t>Equity dist from Refi</t>
  </si>
  <si>
    <t>Refi</t>
  </si>
  <si>
    <t>Total Return</t>
  </si>
  <si>
    <t>Debt</t>
  </si>
  <si>
    <t xml:space="preserve">Debt and Equity </t>
  </si>
  <si>
    <t xml:space="preserve">Purchase </t>
  </si>
  <si>
    <t>Interest Rate</t>
  </si>
  <si>
    <t>First Payment</t>
  </si>
  <si>
    <t>Payment Per Year</t>
  </si>
  <si>
    <t>Years</t>
  </si>
  <si>
    <t>Amount</t>
  </si>
  <si>
    <t>Period</t>
  </si>
  <si>
    <t>Month</t>
  </si>
  <si>
    <t>Monthly Payment</t>
  </si>
  <si>
    <t>Interest</t>
  </si>
  <si>
    <t>Principal Payment</t>
  </si>
  <si>
    <t>Payoff Balance</t>
  </si>
  <si>
    <t>P&amp;I Balance</t>
  </si>
  <si>
    <t>Months Remaining</t>
  </si>
  <si>
    <t>Construction loan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</si>
</sst>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"/>
    <numFmt numFmtId="165" formatCode="mmm yyyy"/>
    <numFmt numFmtId="166" formatCode="mmm d"/>
    <numFmt numFmtId="167" formatCode="mmmm yyyy"/>
    <numFmt numFmtId="168" formatCode="&quot;$&quot;#,##0.00"/>
    <numFmt numFmtId="169" formatCode="mmm\ d\ yyyy"/>
    <numFmt numFmtId="170" formatCode="mmmm\ d\ yyyy"/>
    <numFmt numFmtId="171" formatCode="m\ d\ yyyy"/>
  </numFmts>
  <fonts count="17">
    <font>
      <sz val="10.0"/>
      <color rgb="FF000000"/>
      <name val="Arial"/>
      <scheme val="minor"/>
    </font>
    <font>
      <sz val="14.0"/>
      <color theme="1"/>
      <name val="Arial"/>
    </font>
    <font>
      <sz val="14.0"/>
      <color rgb="FF2C2C2C"/>
      <name val="Arial"/>
    </font>
    <font>
      <sz val="14.0"/>
      <color rgb="FF3C4043"/>
      <name val="Arial"/>
    </font>
    <font>
      <sz val="14.0"/>
      <color rgb="FF000000"/>
      <name val="Arial"/>
    </font>
    <font>
      <color theme="1"/>
      <name val="Arial"/>
    </font>
    <font>
      <sz val="2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15.0"/>
      <color theme="1"/>
      <name val="Courier New"/>
    </font>
    <font>
      <b/>
      <sz val="11.0"/>
      <color theme="1"/>
      <name val="Arial"/>
    </font>
    <font>
      <b/>
      <sz val="11.0"/>
      <color theme="1"/>
      <name val="Courier New"/>
    </font>
    <font>
      <b/>
      <sz val="10.0"/>
      <color rgb="FF191919"/>
      <name val="Inconsolata"/>
    </font>
    <font>
      <b/>
      <sz val="11.0"/>
      <color theme="1"/>
      <name val="Inconsolata"/>
    </font>
    <font>
      <b/>
      <sz val="8.0"/>
      <color theme="1"/>
      <name val="Arial"/>
    </font>
    <font>
      <b/>
      <sz val="10.0"/>
      <color rgb="FF191919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</border>
    <border>
      <left/>
      <right/>
      <top/>
      <bottom style="thin">
        <color rgb="FF000000"/>
      </bottom>
    </border>
    <border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1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1" numFmtId="164" xfId="0" applyBorder="1" applyFill="1" applyFont="1" applyNumberFormat="1"/>
    <xf borderId="2" fillId="2" fontId="1" numFmtId="164" xfId="0" applyAlignment="1" applyBorder="1" applyFont="1" applyNumberFormat="1">
      <alignment horizontal="center"/>
    </xf>
    <xf borderId="0" fillId="0" fontId="1" numFmtId="9" xfId="0" applyFont="1" applyNumberFormat="1"/>
    <xf borderId="0" fillId="0" fontId="1" numFmtId="164" xfId="0" applyAlignment="1" applyFont="1" applyNumberFormat="1">
      <alignment horizontal="center"/>
    </xf>
    <xf borderId="1" fillId="3" fontId="1" numFmtId="164" xfId="0" applyAlignment="1" applyBorder="1" applyFill="1" applyFont="1" applyNumberFormat="1">
      <alignment horizontal="right"/>
    </xf>
    <xf borderId="1" fillId="3" fontId="1" numFmtId="164" xfId="0" applyAlignment="1" applyBorder="1" applyFont="1" applyNumberFormat="1">
      <alignment horizontal="center"/>
    </xf>
    <xf borderId="1" fillId="3" fontId="1" numFmtId="164" xfId="0" applyAlignment="1" applyBorder="1" applyFont="1" applyNumberFormat="1">
      <alignment horizontal="center" shrinkToFit="0" wrapText="1"/>
    </xf>
    <xf borderId="1" fillId="4" fontId="1" numFmtId="164" xfId="0" applyAlignment="1" applyBorder="1" applyFill="1" applyFont="1" applyNumberFormat="1">
      <alignment horizontal="center"/>
    </xf>
    <xf borderId="1" fillId="4" fontId="1" numFmtId="164" xfId="0" applyBorder="1" applyFont="1" applyNumberFormat="1"/>
    <xf borderId="1" fillId="5" fontId="1" numFmtId="164" xfId="0" applyAlignment="1" applyBorder="1" applyFill="1" applyFont="1" applyNumberFormat="1">
      <alignment horizontal="center" shrinkToFit="0" wrapText="1"/>
    </xf>
    <xf borderId="2" fillId="5" fontId="1" numFmtId="165" xfId="0" applyAlignment="1" applyBorder="1" applyFont="1" applyNumberFormat="1">
      <alignment horizontal="center"/>
    </xf>
    <xf borderId="1" fillId="5" fontId="1" numFmtId="164" xfId="0" applyBorder="1" applyFont="1" applyNumberFormat="1"/>
    <xf borderId="1" fillId="5" fontId="1" numFmtId="164" xfId="0" applyAlignment="1" applyBorder="1" applyFont="1" applyNumberFormat="1">
      <alignment horizontal="center"/>
    </xf>
    <xf borderId="1" fillId="5" fontId="1" numFmtId="165" xfId="0" applyAlignment="1" applyBorder="1" applyFont="1" applyNumberFormat="1">
      <alignment horizontal="center"/>
    </xf>
    <xf borderId="0" fillId="0" fontId="1" numFmtId="0" xfId="0" applyFont="1"/>
    <xf borderId="0" fillId="0" fontId="1" numFmtId="166" xfId="0" applyAlignment="1" applyFont="1" applyNumberFormat="1">
      <alignment horizontal="center"/>
    </xf>
    <xf borderId="1" fillId="6" fontId="1" numFmtId="164" xfId="0" applyAlignment="1" applyBorder="1" applyFill="1" applyFont="1" applyNumberFormat="1">
      <alignment horizontal="center"/>
    </xf>
    <xf borderId="1" fillId="6" fontId="2" numFmtId="164" xfId="0" applyAlignment="1" applyBorder="1" applyFont="1" applyNumberFormat="1">
      <alignment horizontal="center"/>
    </xf>
    <xf borderId="1" fillId="6" fontId="1" numFmtId="164" xfId="0" applyBorder="1" applyFont="1" applyNumberFormat="1"/>
    <xf borderId="1" fillId="3" fontId="3" numFmtId="164" xfId="0" applyAlignment="1" applyBorder="1" applyFont="1" applyNumberFormat="1">
      <alignment horizontal="right"/>
    </xf>
    <xf borderId="0" fillId="0" fontId="1" numFmtId="165" xfId="0" applyAlignment="1" applyFont="1" applyNumberFormat="1">
      <alignment horizontal="center"/>
    </xf>
    <xf borderId="2" fillId="5" fontId="1" numFmtId="167" xfId="0" applyAlignment="1" applyBorder="1" applyFont="1" applyNumberFormat="1">
      <alignment horizontal="center"/>
    </xf>
    <xf borderId="1" fillId="5" fontId="1" numFmtId="167" xfId="0" applyAlignment="1" applyBorder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3" fillId="6" fontId="4" numFmtId="164" xfId="0" applyAlignment="1" applyBorder="1" applyFont="1" applyNumberFormat="1">
      <alignment horizontal="center"/>
    </xf>
    <xf borderId="1" fillId="3" fontId="5" numFmtId="0" xfId="0" applyBorder="1" applyFont="1"/>
    <xf borderId="2" fillId="5" fontId="1" numFmtId="164" xfId="0" applyAlignment="1" applyBorder="1" applyFont="1" applyNumberFormat="1">
      <alignment horizontal="center"/>
    </xf>
    <xf borderId="1" fillId="3" fontId="2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1" fillId="2" fontId="1" numFmtId="164" xfId="0" applyAlignment="1" applyBorder="1" applyFont="1" applyNumberFormat="1">
      <alignment horizontal="center"/>
    </xf>
    <xf borderId="1" fillId="0" fontId="1" numFmtId="164" xfId="0" applyBorder="1" applyFont="1" applyNumberFormat="1"/>
    <xf borderId="4" fillId="2" fontId="1" numFmtId="164" xfId="0" applyBorder="1" applyFont="1" applyNumberFormat="1"/>
    <xf borderId="0" fillId="2" fontId="1" numFmtId="164" xfId="0" applyFont="1" applyNumberFormat="1"/>
    <xf borderId="0" fillId="2" fontId="1" numFmtId="164" xfId="0" applyAlignment="1" applyFont="1" applyNumberFormat="1">
      <alignment horizontal="center"/>
    </xf>
    <xf borderId="1" fillId="0" fontId="1" numFmtId="164" xfId="0" applyAlignment="1" applyBorder="1" applyFont="1" applyNumberFormat="1">
      <alignment horizontal="center"/>
    </xf>
    <xf borderId="1" fillId="3" fontId="1" numFmtId="164" xfId="0" applyBorder="1" applyFont="1" applyNumberFormat="1"/>
    <xf borderId="1" fillId="0" fontId="1" numFmtId="0" xfId="0" applyAlignment="1" applyBorder="1" applyFont="1">
      <alignment horizontal="center"/>
    </xf>
    <xf borderId="1" fillId="7" fontId="1" numFmtId="164" xfId="0" applyAlignment="1" applyBorder="1" applyFill="1" applyFont="1" applyNumberFormat="1">
      <alignment horizontal="right"/>
    </xf>
    <xf borderId="1" fillId="7" fontId="1" numFmtId="164" xfId="0" applyAlignment="1" applyBorder="1" applyFont="1" applyNumberFormat="1">
      <alignment horizontal="center"/>
    </xf>
    <xf borderId="1" fillId="7" fontId="1" numFmtId="164" xfId="0" applyBorder="1" applyFont="1" applyNumberFormat="1"/>
    <xf borderId="1" fillId="6" fontId="4" numFmtId="164" xfId="0" applyAlignment="1" applyBorder="1" applyFont="1" applyNumberFormat="1">
      <alignment horizontal="right"/>
    </xf>
    <xf borderId="1" fillId="6" fontId="4" numFmtId="0" xfId="0" applyAlignment="1" applyBorder="1" applyFont="1">
      <alignment horizontal="center"/>
    </xf>
    <xf borderId="1" fillId="8" fontId="1" numFmtId="164" xfId="0" applyAlignment="1" applyBorder="1" applyFill="1" applyFont="1" applyNumberFormat="1">
      <alignment horizontal="center"/>
    </xf>
    <xf borderId="1" fillId="6" fontId="1" numFmtId="0" xfId="0" applyAlignment="1" applyBorder="1" applyFont="1">
      <alignment horizontal="center"/>
    </xf>
    <xf borderId="1" fillId="6" fontId="1" numFmtId="9" xfId="0" applyAlignment="1" applyBorder="1" applyFont="1" applyNumberFormat="1">
      <alignment horizontal="center" readingOrder="0"/>
    </xf>
    <xf borderId="1" fillId="8" fontId="1" numFmtId="164" xfId="0" applyBorder="1" applyFont="1" applyNumberFormat="1"/>
    <xf borderId="1" fillId="8" fontId="1" numFmtId="9" xfId="0" applyAlignment="1" applyBorder="1" applyFont="1" applyNumberFormat="1">
      <alignment horizontal="center"/>
    </xf>
    <xf borderId="1" fillId="8" fontId="1" numFmtId="0" xfId="0" applyAlignment="1" applyBorder="1" applyFont="1">
      <alignment horizontal="center"/>
    </xf>
    <xf borderId="1" fillId="8" fontId="1" numFmtId="164" xfId="0" applyAlignment="1" applyBorder="1" applyFont="1" applyNumberFormat="1">
      <alignment horizontal="right" shrinkToFit="0" wrapText="1"/>
    </xf>
    <xf borderId="1" fillId="8" fontId="1" numFmtId="9" xfId="0" applyBorder="1" applyFont="1" applyNumberFormat="1"/>
    <xf borderId="1" fillId="5" fontId="1" numFmtId="9" xfId="0" applyAlignment="1" applyBorder="1" applyFont="1" applyNumberFormat="1">
      <alignment horizontal="left"/>
    </xf>
    <xf borderId="1" fillId="5" fontId="1" numFmtId="0" xfId="0" applyAlignment="1" applyBorder="1" applyFont="1">
      <alignment horizontal="center"/>
    </xf>
    <xf borderId="1" fillId="0" fontId="1" numFmtId="9" xfId="0" applyAlignment="1" applyBorder="1" applyFont="1" applyNumberFormat="1">
      <alignment horizontal="center"/>
    </xf>
    <xf borderId="1" fillId="9" fontId="1" numFmtId="164" xfId="0" applyAlignment="1" applyBorder="1" applyFill="1" applyFont="1" applyNumberFormat="1">
      <alignment horizontal="center"/>
    </xf>
    <xf borderId="1" fillId="2" fontId="1" numFmtId="10" xfId="0" applyAlignment="1" applyBorder="1" applyFont="1" applyNumberFormat="1">
      <alignment horizontal="center"/>
    </xf>
    <xf borderId="0" fillId="3" fontId="1" numFmtId="164" xfId="0" applyAlignment="1" applyFont="1" applyNumberFormat="1">
      <alignment horizontal="center"/>
    </xf>
    <xf borderId="0" fillId="3" fontId="1" numFmtId="0" xfId="0" applyFont="1"/>
    <xf borderId="0" fillId="9" fontId="1" numFmtId="164" xfId="0" applyAlignment="1" applyFont="1" applyNumberFormat="1">
      <alignment horizontal="center"/>
    </xf>
    <xf borderId="0" fillId="9" fontId="1" numFmtId="0" xfId="0" applyAlignment="1" applyFont="1">
      <alignment horizontal="center"/>
    </xf>
    <xf borderId="5" fillId="6" fontId="4" numFmtId="164" xfId="0" applyAlignment="1" applyBorder="1" applyFont="1" applyNumberFormat="1">
      <alignment horizontal="center"/>
    </xf>
    <xf borderId="1" fillId="0" fontId="1" numFmtId="10" xfId="0" applyAlignment="1" applyBorder="1" applyFont="1" applyNumberFormat="1">
      <alignment horizontal="center"/>
    </xf>
    <xf borderId="2" fillId="0" fontId="1" numFmtId="164" xfId="0" applyAlignment="1" applyBorder="1" applyFont="1" applyNumberFormat="1">
      <alignment horizontal="center"/>
    </xf>
    <xf borderId="1" fillId="10" fontId="1" numFmtId="10" xfId="0" applyAlignment="1" applyBorder="1" applyFill="1" applyFont="1" applyNumberFormat="1">
      <alignment horizontal="center"/>
    </xf>
    <xf borderId="1" fillId="10" fontId="1" numFmtId="164" xfId="0" applyAlignment="1" applyBorder="1" applyFont="1" applyNumberFormat="1">
      <alignment horizontal="center"/>
    </xf>
    <xf borderId="0" fillId="5" fontId="1" numFmtId="164" xfId="0" applyAlignment="1" applyFont="1" applyNumberFormat="1">
      <alignment horizontal="center"/>
    </xf>
    <xf borderId="1" fillId="11" fontId="1" numFmtId="10" xfId="0" applyAlignment="1" applyBorder="1" applyFill="1" applyFont="1" applyNumberFormat="1">
      <alignment horizontal="center"/>
    </xf>
    <xf borderId="1" fillId="11" fontId="1" numFmtId="164" xfId="0" applyAlignment="1" applyBorder="1" applyFont="1" applyNumberFormat="1">
      <alignment horizontal="center"/>
    </xf>
    <xf borderId="1" fillId="12" fontId="1" numFmtId="164" xfId="0" applyAlignment="1" applyBorder="1" applyFill="1" applyFont="1" applyNumberFormat="1">
      <alignment horizontal="center"/>
    </xf>
    <xf borderId="1" fillId="8" fontId="1" numFmtId="164" xfId="0" applyAlignment="1" applyBorder="1" applyFont="1" applyNumberFormat="1">
      <alignment horizontal="center" shrinkToFit="0" wrapText="1"/>
    </xf>
    <xf borderId="0" fillId="8" fontId="1" numFmtId="0" xfId="0" applyAlignment="1" applyFont="1">
      <alignment horizontal="center"/>
    </xf>
    <xf borderId="2" fillId="8" fontId="1" numFmtId="164" xfId="0" applyAlignment="1" applyBorder="1" applyFont="1" applyNumberFormat="1">
      <alignment horizontal="center"/>
    </xf>
    <xf borderId="1" fillId="9" fontId="1" numFmtId="10" xfId="0" applyAlignment="1" applyBorder="1" applyFont="1" applyNumberFormat="1">
      <alignment horizontal="center"/>
    </xf>
    <xf borderId="2" fillId="9" fontId="1" numFmtId="164" xfId="0" applyAlignment="1" applyBorder="1" applyFont="1" applyNumberFormat="1">
      <alignment horizontal="center"/>
    </xf>
    <xf borderId="1" fillId="10" fontId="1" numFmtId="164" xfId="0" applyBorder="1" applyFont="1" applyNumberFormat="1"/>
    <xf borderId="2" fillId="10" fontId="1" numFmtId="164" xfId="0" applyAlignment="1" applyBorder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1" fillId="11" fontId="1" numFmtId="164" xfId="0" applyBorder="1" applyFont="1" applyNumberFormat="1"/>
    <xf borderId="0" fillId="0" fontId="5" numFmtId="0" xfId="0" applyFont="1"/>
    <xf borderId="2" fillId="11" fontId="1" numFmtId="164" xfId="0" applyAlignment="1" applyBorder="1" applyFont="1" applyNumberFormat="1">
      <alignment horizontal="center"/>
    </xf>
    <xf borderId="1" fillId="6" fontId="1" numFmtId="9" xfId="0" applyAlignment="1" applyBorder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6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8" fillId="0" fontId="5" numFmtId="0" xfId="0" applyAlignment="1" applyBorder="1" applyFont="1">
      <alignment vertical="bottom"/>
    </xf>
    <xf borderId="0" fillId="0" fontId="1" numFmtId="9" xfId="0" applyAlignment="1" applyFont="1" applyNumberFormat="1">
      <alignment horizontal="center" vertical="bottom"/>
    </xf>
    <xf borderId="9" fillId="0" fontId="5" numFmtId="0" xfId="0" applyAlignment="1" applyBorder="1" applyFont="1">
      <alignment vertical="bottom"/>
    </xf>
    <xf borderId="0" fillId="0" fontId="1" numFmtId="0" xfId="0" applyAlignment="1" applyFont="1">
      <alignment horizontal="center" shrinkToFit="0" vertical="bottom" wrapText="1"/>
    </xf>
    <xf borderId="10" fillId="0" fontId="1" numFmtId="0" xfId="0" applyAlignment="1" applyBorder="1" applyFont="1">
      <alignment horizontal="center" shrinkToFit="0" vertical="bottom" wrapText="1"/>
    </xf>
    <xf borderId="11" fillId="5" fontId="1" numFmtId="0" xfId="0" applyAlignment="1" applyBorder="1" applyFont="1">
      <alignment horizontal="right" vertical="bottom"/>
    </xf>
    <xf borderId="0" fillId="0" fontId="1" numFmtId="168" xfId="0" applyAlignment="1" applyFont="1" applyNumberFormat="1">
      <alignment horizontal="center" vertical="bottom"/>
    </xf>
    <xf borderId="12" fillId="0" fontId="1" numFmtId="164" xfId="0" applyAlignment="1" applyBorder="1" applyFont="1" applyNumberFormat="1">
      <alignment horizontal="center" vertical="bottom"/>
    </xf>
    <xf borderId="10" fillId="8" fontId="1" numFmtId="168" xfId="0" applyAlignment="1" applyBorder="1" applyFont="1" applyNumberFormat="1">
      <alignment horizontal="center" vertical="bottom"/>
    </xf>
    <xf borderId="13" fillId="5" fontId="1" numFmtId="0" xfId="0" applyAlignment="1" applyBorder="1" applyFont="1">
      <alignment horizontal="right" vertical="bottom"/>
    </xf>
    <xf borderId="6" fillId="0" fontId="1" numFmtId="168" xfId="0" applyAlignment="1" applyBorder="1" applyFont="1" applyNumberFormat="1">
      <alignment horizontal="center" vertical="bottom"/>
    </xf>
    <xf borderId="14" fillId="0" fontId="1" numFmtId="164" xfId="0" applyAlignment="1" applyBorder="1" applyFont="1" applyNumberFormat="1">
      <alignment horizontal="center" vertical="bottom"/>
    </xf>
    <xf borderId="15" fillId="8" fontId="1" numFmtId="168" xfId="0" applyAlignment="1" applyBorder="1" applyFont="1" applyNumberFormat="1">
      <alignment horizontal="center" vertical="bottom"/>
    </xf>
    <xf borderId="2" fillId="0" fontId="1" numFmtId="0" xfId="0" applyBorder="1" applyFont="1"/>
    <xf borderId="16" fillId="0" fontId="7" numFmtId="0" xfId="0" applyBorder="1" applyFont="1"/>
    <xf borderId="17" fillId="0" fontId="7" numFmtId="0" xfId="0" applyBorder="1" applyFont="1"/>
    <xf borderId="1" fillId="5" fontId="8" numFmtId="0" xfId="0" applyBorder="1" applyFont="1"/>
    <xf borderId="1" fillId="2" fontId="1" numFmtId="0" xfId="0" applyAlignment="1" applyBorder="1" applyFont="1">
      <alignment horizontal="center"/>
    </xf>
    <xf borderId="1" fillId="2" fontId="8" numFmtId="0" xfId="0" applyBorder="1" applyFont="1"/>
    <xf borderId="18" fillId="2" fontId="8" numFmtId="0" xfId="0" applyBorder="1" applyFont="1"/>
    <xf borderId="1" fillId="3" fontId="1" numFmtId="0" xfId="0" applyAlignment="1" applyBorder="1" applyFont="1">
      <alignment horizontal="right"/>
    </xf>
    <xf borderId="1" fillId="3" fontId="1" numFmtId="168" xfId="0" applyAlignment="1" applyBorder="1" applyFont="1" applyNumberFormat="1">
      <alignment horizontal="center"/>
    </xf>
    <xf borderId="1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 shrinkToFit="0" wrapText="1"/>
    </xf>
    <xf borderId="1" fillId="2" fontId="2" numFmtId="168" xfId="0" applyAlignment="1" applyBorder="1" applyFont="1" applyNumberForma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horizontal="center" shrinkToFit="0" wrapText="1"/>
    </xf>
    <xf borderId="18" fillId="2" fontId="1" numFmtId="0" xfId="0" applyAlignment="1" applyBorder="1" applyFont="1">
      <alignment horizontal="center" shrinkToFit="0" wrapText="1"/>
    </xf>
    <xf borderId="1" fillId="2" fontId="1" numFmtId="168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/>
    </xf>
    <xf borderId="1" fillId="3" fontId="4" numFmtId="168" xfId="0" applyAlignment="1" applyBorder="1" applyFont="1" applyNumberFormat="1">
      <alignment horizontal="center"/>
    </xf>
    <xf borderId="18" fillId="2" fontId="1" numFmtId="168" xfId="0" applyAlignment="1" applyBorder="1" applyFont="1" applyNumberFormat="1">
      <alignment horizontal="center"/>
    </xf>
    <xf borderId="1" fillId="0" fontId="8" numFmtId="0" xfId="0" applyBorder="1" applyFont="1"/>
    <xf borderId="1" fillId="7" fontId="1" numFmtId="0" xfId="0" applyAlignment="1" applyBorder="1" applyFont="1">
      <alignment horizontal="right"/>
    </xf>
    <xf borderId="1" fillId="7" fontId="1" numFmtId="0" xfId="0" applyAlignment="1" applyBorder="1" applyFont="1">
      <alignment horizontal="center"/>
    </xf>
    <xf borderId="1" fillId="7" fontId="8" numFmtId="0" xfId="0" applyBorder="1" applyFont="1"/>
    <xf borderId="18" fillId="5" fontId="8" numFmtId="0" xfId="0" applyBorder="1" applyFont="1"/>
    <xf borderId="1" fillId="8" fontId="1" numFmtId="0" xfId="0" applyAlignment="1" applyBorder="1" applyFont="1">
      <alignment horizontal="right"/>
    </xf>
    <xf borderId="1" fillId="8" fontId="1" numFmtId="168" xfId="0" applyAlignment="1" applyBorder="1" applyFont="1" applyNumberFormat="1">
      <alignment horizontal="center"/>
    </xf>
    <xf borderId="1" fillId="8" fontId="8" numFmtId="0" xfId="0" applyBorder="1" applyFont="1"/>
    <xf borderId="0" fillId="0" fontId="8" numFmtId="0" xfId="0" applyFont="1"/>
    <xf borderId="1" fillId="13" fontId="8" numFmtId="0" xfId="0" applyBorder="1" applyFill="1" applyFont="1"/>
    <xf borderId="1" fillId="13" fontId="8" numFmtId="168" xfId="0" applyBorder="1" applyFont="1" applyNumberFormat="1"/>
    <xf borderId="1" fillId="0" fontId="1" numFmtId="0" xfId="0" applyBorder="1" applyFont="1"/>
    <xf borderId="1" fillId="0" fontId="1" numFmtId="168" xfId="0" applyBorder="1" applyFont="1" applyNumberFormat="1"/>
    <xf borderId="1" fillId="5" fontId="1" numFmtId="168" xfId="0" applyBorder="1" applyFont="1" applyNumberFormat="1"/>
    <xf borderId="1" fillId="0" fontId="1" numFmtId="168" xfId="0" applyAlignment="1" applyBorder="1" applyFont="1" applyNumberFormat="1">
      <alignment horizontal="center"/>
    </xf>
    <xf borderId="1" fillId="9" fontId="1" numFmtId="168" xfId="0" applyAlignment="1" applyBorder="1" applyFont="1" applyNumberFormat="1">
      <alignment horizontal="center"/>
    </xf>
    <xf borderId="1" fillId="9" fontId="1" numFmtId="0" xfId="0" applyAlignment="1" applyBorder="1" applyFont="1">
      <alignment horizontal="center"/>
    </xf>
    <xf borderId="1" fillId="0" fontId="8" numFmtId="168" xfId="0" applyBorder="1" applyFont="1" applyNumberFormat="1"/>
    <xf borderId="1" fillId="8" fontId="1" numFmtId="0" xfId="0" applyAlignment="1" applyBorder="1" applyFont="1">
      <alignment horizontal="center" shrinkToFit="0" wrapText="1"/>
    </xf>
    <xf borderId="1" fillId="9" fontId="1" numFmtId="9" xfId="0" applyAlignment="1" applyBorder="1" applyFont="1" applyNumberFormat="1">
      <alignment horizontal="center"/>
    </xf>
    <xf borderId="1" fillId="2" fontId="1" numFmtId="168" xfId="0" applyBorder="1" applyFont="1" applyNumberFormat="1"/>
    <xf borderId="18" fillId="2" fontId="1" numFmtId="0" xfId="0" applyBorder="1" applyFont="1"/>
    <xf borderId="1" fillId="4" fontId="1" numFmtId="0" xfId="0" applyAlignment="1" applyBorder="1" applyFont="1">
      <alignment horizontal="center"/>
    </xf>
    <xf borderId="1" fillId="4" fontId="8" numFmtId="0" xfId="0" applyBorder="1" applyFont="1"/>
    <xf borderId="1" fillId="4" fontId="1" numFmtId="168" xfId="0" applyAlignment="1" applyBorder="1" applyFont="1" applyNumberFormat="1">
      <alignment horizontal="center"/>
    </xf>
    <xf borderId="1" fillId="4" fontId="1" numFmtId="0" xfId="0" applyBorder="1" applyFont="1"/>
    <xf borderId="1" fillId="6" fontId="1" numFmtId="0" xfId="0" applyAlignment="1" applyBorder="1" applyFont="1">
      <alignment horizontal="center" shrinkToFit="0" wrapText="1"/>
    </xf>
    <xf borderId="1" fillId="5" fontId="1" numFmtId="169" xfId="0" applyAlignment="1" applyBorder="1" applyFont="1" applyNumberFormat="1">
      <alignment horizontal="center"/>
    </xf>
    <xf borderId="1" fillId="14" fontId="1" numFmtId="0" xfId="0" applyAlignment="1" applyBorder="1" applyFill="1" applyFont="1">
      <alignment horizontal="center"/>
    </xf>
    <xf borderId="1" fillId="0" fontId="1" numFmtId="169" xfId="0" applyAlignment="1" applyBorder="1" applyFont="1" applyNumberFormat="1">
      <alignment horizontal="center"/>
    </xf>
    <xf borderId="1" fillId="3" fontId="3" numFmtId="0" xfId="0" applyAlignment="1" applyBorder="1" applyFont="1">
      <alignment horizontal="right"/>
    </xf>
    <xf borderId="18" fillId="3" fontId="3" numFmtId="168" xfId="0" applyAlignment="1" applyBorder="1" applyFont="1" applyNumberFormat="1">
      <alignment horizontal="center"/>
    </xf>
    <xf borderId="1" fillId="5" fontId="1" numFmtId="170" xfId="0" applyAlignment="1" applyBorder="1" applyFont="1" applyNumberFormat="1">
      <alignment horizontal="center"/>
    </xf>
    <xf borderId="18" fillId="3" fontId="4" numFmtId="168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1" fillId="5" fontId="8" numFmtId="9" xfId="0" applyBorder="1" applyFont="1" applyNumberFormat="1"/>
    <xf borderId="1" fillId="6" fontId="1" numFmtId="168" xfId="0" applyAlignment="1" applyBorder="1" applyFont="1" applyNumberFormat="1">
      <alignment horizontal="center"/>
    </xf>
    <xf borderId="1" fillId="2" fontId="1" numFmtId="9" xfId="0" applyAlignment="1" applyBorder="1" applyFont="1" applyNumberFormat="1">
      <alignment horizontal="center"/>
    </xf>
    <xf borderId="1" fillId="2" fontId="1" numFmtId="169" xfId="0" applyAlignment="1" applyBorder="1" applyFont="1" applyNumberFormat="1">
      <alignment horizontal="center"/>
    </xf>
    <xf borderId="1" fillId="2" fontId="8" numFmtId="168" xfId="0" applyBorder="1" applyFont="1" applyNumberFormat="1"/>
    <xf borderId="1" fillId="2" fontId="1" numFmtId="0" xfId="0" applyAlignment="1" applyBorder="1" applyFont="1">
      <alignment horizontal="right"/>
    </xf>
    <xf borderId="1" fillId="4" fontId="2" numFmtId="168" xfId="0" applyAlignment="1" applyBorder="1" applyFont="1" applyNumberFormat="1">
      <alignment horizontal="center"/>
    </xf>
    <xf borderId="1" fillId="0" fontId="1" numFmtId="170" xfId="0" applyAlignment="1" applyBorder="1" applyFont="1" applyNumberFormat="1">
      <alignment horizontal="center"/>
    </xf>
    <xf borderId="1" fillId="4" fontId="1" numFmtId="168" xfId="0" applyBorder="1" applyFont="1" applyNumberFormat="1"/>
    <xf borderId="1" fillId="5" fontId="1" numFmtId="168" xfId="0" applyAlignment="1" applyBorder="1" applyFont="1" applyNumberFormat="1">
      <alignment horizontal="center"/>
    </xf>
    <xf borderId="1" fillId="8" fontId="1" numFmtId="10" xfId="0" applyAlignment="1" applyBorder="1" applyFont="1" applyNumberFormat="1">
      <alignment horizontal="center"/>
    </xf>
    <xf borderId="1" fillId="3" fontId="1" numFmtId="10" xfId="0" applyAlignment="1" applyBorder="1" applyFont="1" applyNumberFormat="1">
      <alignment horizontal="center"/>
    </xf>
    <xf borderId="1" fillId="10" fontId="1" numFmtId="9" xfId="0" applyAlignment="1" applyBorder="1" applyFont="1" applyNumberFormat="1">
      <alignment horizontal="center"/>
    </xf>
    <xf borderId="1" fillId="10" fontId="1" numFmtId="168" xfId="0" applyAlignment="1" applyBorder="1" applyFont="1" applyNumberFormat="1">
      <alignment horizontal="center"/>
    </xf>
    <xf borderId="1" fillId="10" fontId="1" numFmtId="0" xfId="0" applyAlignment="1" applyBorder="1" applyFont="1">
      <alignment horizontal="center"/>
    </xf>
    <xf borderId="1" fillId="11" fontId="1" numFmtId="9" xfId="0" applyAlignment="1" applyBorder="1" applyFont="1" applyNumberFormat="1">
      <alignment horizontal="center"/>
    </xf>
    <xf borderId="1" fillId="11" fontId="1" numFmtId="168" xfId="0" applyAlignment="1" applyBorder="1" applyFont="1" applyNumberFormat="1">
      <alignment horizontal="center"/>
    </xf>
    <xf borderId="1" fillId="11" fontId="1" numFmtId="0" xfId="0" applyAlignment="1" applyBorder="1" applyFont="1">
      <alignment horizontal="center"/>
    </xf>
    <xf borderId="1" fillId="9" fontId="1" numFmtId="0" xfId="0" applyBorder="1" applyFont="1"/>
    <xf borderId="1" fillId="8" fontId="8" numFmtId="168" xfId="0" applyBorder="1" applyFont="1" applyNumberFormat="1"/>
    <xf borderId="1" fillId="6" fontId="1" numFmtId="0" xfId="0" applyAlignment="1" applyBorder="1" applyFont="1">
      <alignment horizontal="right"/>
    </xf>
    <xf borderId="1" fillId="1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" fillId="11" fontId="1" numFmtId="0" xfId="0" applyAlignment="1" applyBorder="1" applyFont="1">
      <alignment horizontal="right"/>
    </xf>
    <xf borderId="0" fillId="0" fontId="8" numFmtId="168" xfId="0" applyAlignment="1" applyFont="1" applyNumberFormat="1">
      <alignment horizontal="center"/>
    </xf>
    <xf borderId="18" fillId="7" fontId="9" numFmtId="168" xfId="0" applyAlignment="1" applyBorder="1" applyFont="1" applyNumberFormat="1">
      <alignment horizontal="center"/>
    </xf>
    <xf borderId="0" fillId="0" fontId="10" numFmtId="171" xfId="0" applyAlignment="1" applyFont="1" applyNumberFormat="1">
      <alignment horizontal="center"/>
    </xf>
    <xf borderId="1" fillId="0" fontId="11" numFmtId="0" xfId="0" applyBorder="1" applyFont="1"/>
    <xf borderId="0" fillId="0" fontId="12" numFmtId="10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1" numFmtId="0" xfId="0" applyFont="1"/>
    <xf borderId="18" fillId="11" fontId="9" numFmtId="168" xfId="0" applyAlignment="1" applyBorder="1" applyFont="1" applyNumberFormat="1">
      <alignment horizontal="center"/>
    </xf>
    <xf borderId="1" fillId="0" fontId="8" numFmtId="0" xfId="0" applyAlignment="1" applyBorder="1" applyFont="1">
      <alignment horizontal="center"/>
    </xf>
    <xf borderId="18" fillId="5" fontId="12" numFmtId="0" xfId="0" applyAlignment="1" applyBorder="1" applyFont="1">
      <alignment horizontal="center"/>
    </xf>
    <xf borderId="18" fillId="5" fontId="11" numFmtId="0" xfId="0" applyAlignment="1" applyBorder="1" applyFont="1">
      <alignment horizontal="center"/>
    </xf>
    <xf borderId="18" fillId="5" fontId="12" numFmtId="168" xfId="0" applyAlignment="1" applyBorder="1" applyFont="1" applyNumberFormat="1">
      <alignment horizontal="center"/>
    </xf>
    <xf borderId="1" fillId="0" fontId="12" numFmtId="0" xfId="0" applyAlignment="1" applyBorder="1" applyFont="1">
      <alignment horizontal="center"/>
    </xf>
    <xf borderId="18" fillId="5" fontId="13" numFmtId="14" xfId="0" applyAlignment="1" applyBorder="1" applyFont="1" applyNumberFormat="1">
      <alignment horizontal="center"/>
    </xf>
    <xf borderId="18" fillId="5" fontId="14" numFmtId="168" xfId="0" applyAlignment="1" applyBorder="1" applyFont="1" applyNumberFormat="1">
      <alignment horizontal="center"/>
    </xf>
    <xf borderId="18" fillId="5" fontId="9" numFmtId="168" xfId="0" applyAlignment="1" applyBorder="1" applyFont="1" applyNumberFormat="1">
      <alignment horizontal="center"/>
    </xf>
    <xf borderId="18" fillId="2" fontId="12" numFmtId="0" xfId="0" applyAlignment="1" applyBorder="1" applyFont="1">
      <alignment horizontal="center"/>
    </xf>
    <xf borderId="18" fillId="2" fontId="15" numFmtId="14" xfId="0" applyAlignment="1" applyBorder="1" applyFont="1" applyNumberFormat="1">
      <alignment horizontal="center"/>
    </xf>
    <xf borderId="18" fillId="2" fontId="16" numFmtId="168" xfId="0" applyAlignment="1" applyBorder="1" applyFont="1" applyNumberFormat="1">
      <alignment horizontal="center"/>
    </xf>
    <xf borderId="18" fillId="2" fontId="9" numFmtId="168" xfId="0" applyAlignment="1" applyBorder="1" applyFont="1" applyNumberFormat="1">
      <alignment horizontal="center"/>
    </xf>
    <xf borderId="18" fillId="2" fontId="9" numFmtId="0" xfId="0" applyAlignment="1" applyBorder="1" applyFont="1">
      <alignment horizontal="center"/>
    </xf>
    <xf borderId="18" fillId="5" fontId="15" numFmtId="14" xfId="0" applyAlignment="1" applyBorder="1" applyFont="1" applyNumberFormat="1">
      <alignment horizontal="center"/>
    </xf>
    <xf borderId="18" fillId="5" fontId="16" numFmtId="168" xfId="0" applyAlignment="1" applyBorder="1" applyFont="1" applyNumberFormat="1">
      <alignment horizontal="center"/>
    </xf>
    <xf borderId="18" fillId="5" fontId="9" numFmtId="0" xfId="0" applyAlignment="1" applyBorder="1" applyFont="1">
      <alignment horizontal="center"/>
    </xf>
    <xf borderId="18" fillId="11" fontId="12" numFmtId="0" xfId="0" applyAlignment="1" applyBorder="1" applyFont="1">
      <alignment horizontal="center"/>
    </xf>
    <xf borderId="18" fillId="11" fontId="15" numFmtId="14" xfId="0" applyAlignment="1" applyBorder="1" applyFont="1" applyNumberFormat="1">
      <alignment horizontal="center"/>
    </xf>
    <xf borderId="18" fillId="11" fontId="16" numFmtId="168" xfId="0" applyAlignment="1" applyBorder="1" applyFont="1" applyNumberFormat="1">
      <alignment horizontal="center"/>
    </xf>
    <xf borderId="18" fillId="11" fontId="8" numFmtId="168" xfId="0" applyAlignment="1" applyBorder="1" applyFont="1" applyNumberFormat="1">
      <alignment horizontal="center"/>
    </xf>
    <xf borderId="18" fillId="11" fontId="8" numFmtId="0" xfId="0" applyAlignment="1" applyBorder="1" applyFont="1">
      <alignment horizontal="center"/>
    </xf>
    <xf borderId="18" fillId="11" fontId="9" numFmtId="0" xfId="0" applyAlignment="1" applyBorder="1" applyFont="1">
      <alignment horizontal="center"/>
    </xf>
    <xf borderId="18" fillId="2" fontId="8" numFmtId="168" xfId="0" applyAlignment="1" applyBorder="1" applyFont="1" applyNumberFormat="1">
      <alignment horizontal="center"/>
    </xf>
    <xf borderId="18" fillId="2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Whitfield%20RV%20Park%20Midland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Whitfield"/>
      <sheetName val="Equity retur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16.0"/>
    <col customWidth="1" min="3" max="3" width="18.13"/>
    <col customWidth="1" min="4" max="4" width="19.0"/>
    <col customWidth="1" min="5" max="5" width="27.63"/>
    <col customWidth="1" min="6" max="6" width="31.0"/>
    <col customWidth="1" min="7" max="7" width="32.0"/>
    <col customWidth="1" min="8" max="8" width="20.0"/>
    <col customWidth="1" min="9" max="9" width="21.13"/>
    <col customWidth="1" min="10" max="10" width="16.38"/>
    <col customWidth="1" min="12" max="12" width="15.38"/>
    <col customWidth="1" min="16" max="16" width="14.75"/>
  </cols>
  <sheetData>
    <row r="1" ht="15.75" customHeight="1">
      <c r="A1" s="1">
        <v>80.0</v>
      </c>
      <c r="E1" s="2"/>
      <c r="H1" s="2"/>
      <c r="I1" s="3"/>
      <c r="J1" s="1" t="s">
        <v>0</v>
      </c>
      <c r="K1" s="1"/>
      <c r="L1" s="1"/>
      <c r="M1" s="1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/>
      <c r="I2" s="12"/>
      <c r="J2" s="13"/>
      <c r="K2" s="14"/>
      <c r="L2" s="11"/>
      <c r="M2" s="15"/>
      <c r="N2" s="1"/>
      <c r="O2" s="16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7</v>
      </c>
      <c r="B3" s="18">
        <v>32740.0</v>
      </c>
      <c r="C3" s="7">
        <f>B3/D28</f>
        <v>213.9869281</v>
      </c>
      <c r="D3" s="7">
        <f t="shared" ref="D3:D13" si="1">C3/12</f>
        <v>17.83224401</v>
      </c>
      <c r="E3" s="7">
        <f t="shared" ref="E3:E13" si="2">B3/12</f>
        <v>2728.333333</v>
      </c>
      <c r="F3" s="19">
        <v>1100000.0</v>
      </c>
      <c r="G3" s="20" t="s">
        <v>8</v>
      </c>
      <c r="H3" s="14"/>
      <c r="I3" s="12"/>
      <c r="J3" s="13"/>
      <c r="K3" s="14"/>
      <c r="L3" s="14"/>
      <c r="M3" s="15"/>
      <c r="N3" s="1"/>
      <c r="O3" s="16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9</v>
      </c>
      <c r="B4" s="18">
        <v>50400.0</v>
      </c>
      <c r="C4" s="7">
        <f>B4/D28</f>
        <v>329.4117647</v>
      </c>
      <c r="D4" s="7">
        <f t="shared" si="1"/>
        <v>27.45098039</v>
      </c>
      <c r="E4" s="7">
        <f t="shared" si="2"/>
        <v>4200</v>
      </c>
      <c r="F4" s="18">
        <v>300000.0</v>
      </c>
      <c r="G4" s="20" t="s">
        <v>10</v>
      </c>
      <c r="H4" s="14"/>
      <c r="I4" s="12"/>
      <c r="J4" s="13"/>
      <c r="K4" s="14"/>
      <c r="L4" s="14"/>
      <c r="M4" s="15"/>
      <c r="N4" s="1"/>
      <c r="O4" s="16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1" t="s">
        <v>11</v>
      </c>
      <c r="B5" s="18">
        <v>25690.0</v>
      </c>
      <c r="C5" s="7">
        <f>B5/D28</f>
        <v>167.9084967</v>
      </c>
      <c r="D5" s="7">
        <f t="shared" si="1"/>
        <v>13.99237473</v>
      </c>
      <c r="E5" s="7">
        <f t="shared" si="2"/>
        <v>2140.833333</v>
      </c>
      <c r="F5" s="18">
        <v>100000.0</v>
      </c>
      <c r="G5" s="20" t="s">
        <v>12</v>
      </c>
      <c r="H5" s="14"/>
      <c r="I5" s="12"/>
      <c r="J5" s="13"/>
      <c r="K5" s="14"/>
      <c r="L5" s="14"/>
      <c r="M5" s="15"/>
      <c r="N5" s="1"/>
      <c r="O5" s="16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 t="s">
        <v>13</v>
      </c>
      <c r="B6" s="18">
        <v>8000.0</v>
      </c>
      <c r="C6" s="7">
        <f>B6/D28</f>
        <v>52.2875817</v>
      </c>
      <c r="D6" s="7">
        <f t="shared" si="1"/>
        <v>4.357298475</v>
      </c>
      <c r="E6" s="7">
        <f t="shared" si="2"/>
        <v>666.6666667</v>
      </c>
      <c r="F6" s="18">
        <v>350000.0</v>
      </c>
      <c r="G6" s="20" t="s">
        <v>14</v>
      </c>
      <c r="H6" s="14"/>
      <c r="I6" s="12"/>
      <c r="J6" s="13"/>
      <c r="K6" s="14"/>
      <c r="L6" s="14"/>
      <c r="M6" s="15"/>
      <c r="N6" s="1"/>
      <c r="O6" s="16"/>
      <c r="P6" s="22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 t="s">
        <v>15</v>
      </c>
      <c r="B7" s="18">
        <v>5200.0</v>
      </c>
      <c r="C7" s="7">
        <f>B7/D28</f>
        <v>33.9869281</v>
      </c>
      <c r="D7" s="7">
        <f t="shared" si="1"/>
        <v>2.832244009</v>
      </c>
      <c r="E7" s="7">
        <f t="shared" si="2"/>
        <v>433.3333333</v>
      </c>
      <c r="F7" s="18">
        <v>1000000.0</v>
      </c>
      <c r="G7" s="20" t="s">
        <v>16</v>
      </c>
      <c r="H7" s="14"/>
      <c r="I7" s="23"/>
      <c r="J7" s="13"/>
      <c r="K7" s="14"/>
      <c r="L7" s="14"/>
      <c r="M7" s="24"/>
      <c r="N7" s="1"/>
      <c r="O7" s="16"/>
      <c r="P7" s="25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6" t="s">
        <v>17</v>
      </c>
      <c r="B8" s="18">
        <v>50000.0</v>
      </c>
      <c r="C8" s="7">
        <f>B8/D28</f>
        <v>326.7973856</v>
      </c>
      <c r="D8" s="7">
        <f t="shared" si="1"/>
        <v>27.23311547</v>
      </c>
      <c r="E8" s="7">
        <f t="shared" si="2"/>
        <v>4166.666667</v>
      </c>
      <c r="F8" s="18">
        <v>200000.0</v>
      </c>
      <c r="G8" s="20" t="s">
        <v>18</v>
      </c>
      <c r="H8" s="14"/>
      <c r="I8" s="12"/>
      <c r="J8" s="13"/>
      <c r="K8" s="14"/>
      <c r="L8" s="14"/>
      <c r="M8" s="15"/>
      <c r="N8" s="1"/>
      <c r="O8" s="16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6" t="s">
        <v>19</v>
      </c>
      <c r="B9" s="18">
        <v>2746.38</v>
      </c>
      <c r="C9" s="7">
        <f>B9/D28</f>
        <v>17.95019608</v>
      </c>
      <c r="D9" s="7">
        <f t="shared" si="1"/>
        <v>1.495849673</v>
      </c>
      <c r="E9" s="7">
        <f t="shared" si="2"/>
        <v>228.865</v>
      </c>
      <c r="F9" s="18">
        <v>25000.0</v>
      </c>
      <c r="G9" s="20" t="s">
        <v>15</v>
      </c>
      <c r="H9" s="14"/>
      <c r="I9" s="12"/>
      <c r="J9" s="13"/>
      <c r="K9" s="14"/>
      <c r="L9" s="14"/>
      <c r="M9" s="15"/>
      <c r="N9" s="1"/>
      <c r="O9" s="16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6" t="s">
        <v>20</v>
      </c>
      <c r="B10" s="18">
        <v>30000.0</v>
      </c>
      <c r="C10" s="7">
        <f>B10/D28</f>
        <v>196.0784314</v>
      </c>
      <c r="D10" s="7">
        <f t="shared" si="1"/>
        <v>16.33986928</v>
      </c>
      <c r="E10" s="7">
        <f t="shared" si="2"/>
        <v>2500</v>
      </c>
      <c r="F10" s="18">
        <v>20000.0</v>
      </c>
      <c r="G10" s="20" t="s">
        <v>21</v>
      </c>
      <c r="H10" s="14"/>
      <c r="I10" s="12"/>
      <c r="J10" s="13"/>
      <c r="K10" s="14"/>
      <c r="L10" s="14"/>
      <c r="M10" s="15"/>
      <c r="N10" s="1"/>
      <c r="O10" s="1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" t="s">
        <v>22</v>
      </c>
      <c r="B11" s="18">
        <v>6000.0</v>
      </c>
      <c r="C11" s="7">
        <f>B11/D28</f>
        <v>39.21568627</v>
      </c>
      <c r="D11" s="7">
        <f t="shared" si="1"/>
        <v>3.267973856</v>
      </c>
      <c r="E11" s="7">
        <f t="shared" si="2"/>
        <v>500</v>
      </c>
      <c r="F11" s="18">
        <v>30000.0</v>
      </c>
      <c r="G11" s="20" t="s">
        <v>23</v>
      </c>
      <c r="H11" s="14"/>
      <c r="I11" s="12"/>
      <c r="J11" s="13"/>
      <c r="K11" s="14"/>
      <c r="L11" s="14"/>
      <c r="M11" s="15"/>
      <c r="N11" s="1"/>
      <c r="O11" s="16"/>
      <c r="P11" s="2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6" t="s">
        <v>24</v>
      </c>
      <c r="B12" s="18">
        <v>6839.45</v>
      </c>
      <c r="C12" s="7">
        <f>B12/D28</f>
        <v>44.70228758</v>
      </c>
      <c r="D12" s="7">
        <f t="shared" si="1"/>
        <v>3.725190632</v>
      </c>
      <c r="E12" s="7">
        <f t="shared" si="2"/>
        <v>569.9541667</v>
      </c>
      <c r="F12" s="18">
        <v>420000.0</v>
      </c>
      <c r="G12" s="20" t="s">
        <v>25</v>
      </c>
      <c r="H12" s="14"/>
      <c r="I12" s="12"/>
      <c r="J12" s="13"/>
      <c r="K12" s="14"/>
      <c r="L12" s="14"/>
      <c r="M12" s="15"/>
      <c r="N12" s="1"/>
      <c r="O12" s="16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" t="s">
        <v>26</v>
      </c>
      <c r="B13" s="26">
        <v>397.0</v>
      </c>
      <c r="C13" s="7">
        <f>B13/D28</f>
        <v>2.594771242</v>
      </c>
      <c r="D13" s="7">
        <f t="shared" si="1"/>
        <v>0.2162309368</v>
      </c>
      <c r="E13" s="7">
        <f t="shared" si="2"/>
        <v>33.08333333</v>
      </c>
      <c r="F13" s="18">
        <v>200000.0</v>
      </c>
      <c r="G13" s="20" t="s">
        <v>27</v>
      </c>
      <c r="H13" s="14"/>
      <c r="I13" s="12"/>
      <c r="J13" s="13"/>
      <c r="K13" s="14"/>
      <c r="L13" s="14"/>
      <c r="M13" s="15"/>
      <c r="N13" s="1"/>
      <c r="O13" s="16"/>
      <c r="P13" s="2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7"/>
      <c r="B14" s="27"/>
      <c r="C14" s="27"/>
      <c r="D14" s="27"/>
      <c r="E14" s="27"/>
      <c r="F14" s="7">
        <f>SUM(F4:F13)</f>
        <v>2645000</v>
      </c>
      <c r="G14" s="20" t="s">
        <v>28</v>
      </c>
      <c r="H14" s="14"/>
      <c r="I14" s="28"/>
      <c r="J14" s="13"/>
      <c r="K14" s="14"/>
      <c r="L14" s="14"/>
      <c r="M14" s="14"/>
      <c r="N14" s="1"/>
      <c r="O14" s="1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6" t="s">
        <v>29</v>
      </c>
      <c r="B15" s="7">
        <f t="shared" ref="B15:E15" si="3">SUM(B3:B14)</f>
        <v>218012.83</v>
      </c>
      <c r="C15" s="7">
        <f t="shared" si="3"/>
        <v>1424.920458</v>
      </c>
      <c r="D15" s="7">
        <f t="shared" si="3"/>
        <v>118.7433715</v>
      </c>
      <c r="E15" s="7">
        <f t="shared" si="3"/>
        <v>18167.73583</v>
      </c>
      <c r="F15" s="29">
        <f>F18*0.1</f>
        <v>264500</v>
      </c>
      <c r="G15" s="20" t="s">
        <v>30</v>
      </c>
      <c r="H15" s="14"/>
      <c r="I15" s="28"/>
      <c r="J15" s="13"/>
      <c r="K15" s="14"/>
      <c r="L15" s="14"/>
      <c r="M15" s="14"/>
      <c r="N15" s="1"/>
      <c r="O15" s="16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7"/>
      <c r="B16" s="27"/>
      <c r="C16" s="27"/>
      <c r="D16" s="27"/>
      <c r="E16" s="27"/>
      <c r="F16" s="7">
        <f>E41*12</f>
        <v>88000</v>
      </c>
      <c r="G16" s="20" t="s">
        <v>31</v>
      </c>
      <c r="H16" s="14"/>
      <c r="I16" s="28"/>
      <c r="J16" s="13"/>
      <c r="K16" s="14"/>
      <c r="L16" s="14"/>
      <c r="M16" s="14"/>
      <c r="N16" s="1"/>
      <c r="O16" s="1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6"/>
      <c r="B17" s="7"/>
      <c r="C17" s="7"/>
      <c r="D17" s="7"/>
      <c r="E17" s="7"/>
      <c r="F17" s="7">
        <f>E36*12</f>
        <v>218012.83</v>
      </c>
      <c r="G17" s="20" t="s">
        <v>32</v>
      </c>
      <c r="H17" s="14"/>
      <c r="I17" s="28"/>
      <c r="J17" s="13"/>
      <c r="K17" s="14"/>
      <c r="L17" s="14"/>
      <c r="M17" s="14"/>
      <c r="N17" s="1"/>
      <c r="O17" s="16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6"/>
      <c r="B18" s="7"/>
      <c r="C18" s="7"/>
      <c r="D18" s="7"/>
      <c r="E18" s="7"/>
      <c r="F18" s="7">
        <f>F14</f>
        <v>2645000</v>
      </c>
      <c r="G18" s="20" t="s">
        <v>33</v>
      </c>
      <c r="H18" s="31"/>
      <c r="I18" s="32"/>
      <c r="J18" s="33"/>
      <c r="K18" s="1"/>
      <c r="L18" s="34"/>
      <c r="M18" s="35"/>
      <c r="N18" s="1"/>
      <c r="O18" s="16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6"/>
      <c r="B19" s="7"/>
      <c r="C19" s="7"/>
      <c r="D19" s="7"/>
      <c r="E19" s="7"/>
      <c r="F19" s="7">
        <f>SUM(F15:F18)</f>
        <v>3215512.83</v>
      </c>
      <c r="G19" s="20" t="s">
        <v>34</v>
      </c>
      <c r="H19" s="36"/>
      <c r="J19" s="34"/>
      <c r="K19" s="1"/>
      <c r="L19" s="34"/>
      <c r="M19" s="34"/>
      <c r="N19" s="1"/>
      <c r="O19" s="16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7"/>
      <c r="B20" s="27"/>
      <c r="C20" s="27"/>
      <c r="D20" s="27"/>
      <c r="E20" s="27"/>
      <c r="F20" s="7">
        <f>F3+F19</f>
        <v>4315512.83</v>
      </c>
      <c r="G20" s="37" t="s">
        <v>35</v>
      </c>
      <c r="H20" s="36"/>
      <c r="I20" s="38"/>
      <c r="J20" s="34"/>
      <c r="K20" s="1"/>
      <c r="L20" s="34"/>
      <c r="M20" s="35"/>
      <c r="N20" s="1"/>
      <c r="O20" s="16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9" t="s">
        <v>36</v>
      </c>
      <c r="B21" s="40" t="s">
        <v>37</v>
      </c>
      <c r="C21" s="40" t="s">
        <v>38</v>
      </c>
      <c r="D21" s="40" t="s">
        <v>39</v>
      </c>
      <c r="E21" s="40" t="s">
        <v>40</v>
      </c>
      <c r="F21" s="40" t="s">
        <v>38</v>
      </c>
      <c r="G21" s="41"/>
      <c r="H21" s="31"/>
      <c r="I21" s="31"/>
      <c r="J21" s="1"/>
      <c r="K21" s="1"/>
      <c r="L21" s="1"/>
      <c r="M21" s="1"/>
      <c r="N21" s="1"/>
      <c r="O21" s="16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2" t="s">
        <v>41</v>
      </c>
      <c r="B22" s="43">
        <v>50.0</v>
      </c>
      <c r="C22" s="44">
        <f t="shared" ref="C22:C26" si="4">B22*30</f>
        <v>1500</v>
      </c>
      <c r="D22" s="45">
        <v>20.0</v>
      </c>
      <c r="E22" s="46">
        <v>0.5</v>
      </c>
      <c r="F22" s="44">
        <f t="shared" ref="F22:F27" si="5">C22*D22*E22</f>
        <v>15000</v>
      </c>
      <c r="G22" s="47"/>
      <c r="H22" s="36"/>
      <c r="I22" s="36"/>
      <c r="J22" s="1"/>
      <c r="K22" s="1"/>
      <c r="L22" s="1"/>
      <c r="M22" s="1"/>
      <c r="N22" s="1"/>
      <c r="O22" s="16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2" t="s">
        <v>42</v>
      </c>
      <c r="B23" s="43">
        <v>20.0</v>
      </c>
      <c r="C23" s="44">
        <f t="shared" si="4"/>
        <v>600</v>
      </c>
      <c r="D23" s="45">
        <v>20.0</v>
      </c>
      <c r="E23" s="48">
        <f t="shared" ref="E23:E24" si="6">E22</f>
        <v>0.5</v>
      </c>
      <c r="F23" s="44">
        <f t="shared" si="5"/>
        <v>6000</v>
      </c>
      <c r="G23" s="47"/>
      <c r="H23" s="36"/>
      <c r="I23" s="36"/>
      <c r="J23" s="1"/>
      <c r="K23" s="1"/>
      <c r="L23" s="1"/>
      <c r="M23" s="1"/>
      <c r="N23" s="1"/>
      <c r="O23" s="16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2" t="s">
        <v>43</v>
      </c>
      <c r="B24" s="43">
        <v>60.0</v>
      </c>
      <c r="C24" s="44">
        <f t="shared" si="4"/>
        <v>1800</v>
      </c>
      <c r="D24" s="45">
        <v>39.0</v>
      </c>
      <c r="E24" s="48">
        <f t="shared" si="6"/>
        <v>0.5</v>
      </c>
      <c r="F24" s="44">
        <f t="shared" si="5"/>
        <v>35100</v>
      </c>
      <c r="G24" s="47"/>
      <c r="H24" s="36"/>
      <c r="I24" s="36"/>
      <c r="J24" s="1"/>
      <c r="K24" s="1"/>
      <c r="L24" s="1"/>
      <c r="M24" s="1"/>
      <c r="N24" s="1"/>
      <c r="O24" s="16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2" t="s">
        <v>44</v>
      </c>
      <c r="B25" s="43">
        <v>75.0</v>
      </c>
      <c r="C25" s="44">
        <f t="shared" si="4"/>
        <v>2250</v>
      </c>
      <c r="D25" s="45">
        <v>30.0</v>
      </c>
      <c r="E25" s="48">
        <f t="shared" ref="E25:E27" si="7">E23</f>
        <v>0.5</v>
      </c>
      <c r="F25" s="44">
        <f t="shared" si="5"/>
        <v>33750</v>
      </c>
      <c r="G25" s="47"/>
      <c r="H25" s="36"/>
      <c r="I25" s="36"/>
      <c r="J25" s="1"/>
      <c r="K25" s="1"/>
      <c r="L25" s="1"/>
      <c r="M25" s="1"/>
      <c r="N25" s="1"/>
      <c r="O25" s="16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2" t="s">
        <v>45</v>
      </c>
      <c r="B26" s="43">
        <v>150.0</v>
      </c>
      <c r="C26" s="44">
        <f t="shared" si="4"/>
        <v>4500</v>
      </c>
      <c r="D26" s="45">
        <v>12.0</v>
      </c>
      <c r="E26" s="48">
        <f t="shared" si="7"/>
        <v>0.5</v>
      </c>
      <c r="F26" s="44">
        <f t="shared" si="5"/>
        <v>27000</v>
      </c>
      <c r="G26" s="47"/>
      <c r="H26" s="36"/>
      <c r="I26" s="30"/>
      <c r="J26" s="1"/>
      <c r="K26" s="1"/>
      <c r="L26" s="1"/>
      <c r="M26" s="1"/>
      <c r="N26" s="1"/>
      <c r="O26" s="16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2" t="s">
        <v>46</v>
      </c>
      <c r="B27" s="43">
        <v>140.0</v>
      </c>
      <c r="C27" s="44">
        <f>B27</f>
        <v>140</v>
      </c>
      <c r="D27" s="45">
        <v>32.0</v>
      </c>
      <c r="E27" s="48">
        <f t="shared" si="7"/>
        <v>0.5</v>
      </c>
      <c r="F27" s="44">
        <f t="shared" si="5"/>
        <v>2240</v>
      </c>
      <c r="G27" s="47"/>
      <c r="H27" s="36"/>
      <c r="I27" s="30"/>
      <c r="J27" s="1"/>
      <c r="K27" s="1"/>
      <c r="L27" s="1"/>
      <c r="M27" s="1"/>
      <c r="N27" s="1"/>
      <c r="O27" s="16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47"/>
      <c r="B28" s="47"/>
      <c r="C28" s="47"/>
      <c r="D28" s="49">
        <f>SUM(D22:D27)</f>
        <v>153</v>
      </c>
      <c r="E28" s="48"/>
      <c r="H28" s="36"/>
      <c r="I28" s="36"/>
      <c r="J28" s="1"/>
      <c r="K28" s="1"/>
      <c r="L28" s="1"/>
      <c r="M28" s="1"/>
      <c r="N28" s="1"/>
      <c r="O28" s="16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7"/>
      <c r="B29" s="47"/>
      <c r="C29" s="47"/>
      <c r="D29" s="49"/>
      <c r="E29" s="48"/>
      <c r="F29" s="44"/>
      <c r="G29" s="44"/>
      <c r="H29" s="36"/>
      <c r="I29" s="36"/>
      <c r="J29" s="1"/>
      <c r="K29" s="1"/>
      <c r="L29" s="1"/>
      <c r="M29" s="1"/>
      <c r="N29" s="1"/>
      <c r="O29" s="16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/>
      <c r="B30" s="47"/>
      <c r="C30" s="47"/>
      <c r="D30" s="47"/>
      <c r="E30" s="51"/>
      <c r="H30" s="36"/>
      <c r="I30" s="36"/>
      <c r="J30" s="1"/>
      <c r="K30" s="1"/>
      <c r="L30" s="1"/>
      <c r="M30" s="1"/>
      <c r="N30" s="1"/>
      <c r="O30" s="16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0"/>
      <c r="B31" s="47"/>
      <c r="C31" s="47"/>
      <c r="D31" s="47"/>
      <c r="E31" s="51"/>
      <c r="F31" s="36"/>
      <c r="G31" s="36"/>
      <c r="H31" s="36"/>
      <c r="I31" s="36"/>
      <c r="J31" s="1"/>
      <c r="K31" s="1"/>
      <c r="L31" s="1"/>
      <c r="M31" s="1"/>
      <c r="N31" s="1"/>
      <c r="O31" s="16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/>
      <c r="B32" s="47"/>
      <c r="C32" s="47"/>
      <c r="D32" s="47"/>
      <c r="E32" s="51"/>
      <c r="F32" s="44">
        <f>SUM(F22:F31)</f>
        <v>119090</v>
      </c>
      <c r="G32" s="44" t="s">
        <v>47</v>
      </c>
      <c r="H32" s="36"/>
      <c r="I32" s="36"/>
      <c r="J32" s="1"/>
      <c r="K32" s="1"/>
      <c r="L32" s="1"/>
      <c r="M32" s="1"/>
      <c r="N32" s="1"/>
      <c r="O32" s="16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2"/>
      <c r="B33" s="32"/>
      <c r="C33" s="36" t="s">
        <v>48</v>
      </c>
      <c r="D33" s="36" t="s">
        <v>49</v>
      </c>
      <c r="E33" s="52" t="s">
        <v>40</v>
      </c>
      <c r="F33" s="36">
        <f>F32/D28</f>
        <v>778.3660131</v>
      </c>
      <c r="G33" s="36" t="s">
        <v>50</v>
      </c>
      <c r="H33" s="36"/>
      <c r="I33" s="36"/>
      <c r="J33" s="1"/>
      <c r="K33" s="1"/>
      <c r="L33" s="1"/>
      <c r="M33" s="1"/>
      <c r="N33" s="1"/>
      <c r="O33" s="16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2" t="s">
        <v>51</v>
      </c>
      <c r="B34" s="36">
        <f>F33</f>
        <v>778.3660131</v>
      </c>
      <c r="C34" s="53">
        <f>D28</f>
        <v>153</v>
      </c>
      <c r="D34" s="36">
        <f>C34*B34</f>
        <v>119090</v>
      </c>
      <c r="E34" s="54">
        <f>E22</f>
        <v>0.5</v>
      </c>
      <c r="F34" s="32"/>
      <c r="G34" s="32"/>
      <c r="H34" s="36"/>
      <c r="I34" s="36"/>
      <c r="J34" s="1"/>
      <c r="K34" s="1"/>
      <c r="L34" s="1"/>
      <c r="M34" s="1"/>
      <c r="N34" s="1"/>
      <c r="O34" s="16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2" t="s">
        <v>52</v>
      </c>
      <c r="B35" s="36">
        <f>D15</f>
        <v>118.7433715</v>
      </c>
      <c r="C35" s="38">
        <f>C34</f>
        <v>153</v>
      </c>
      <c r="D35" s="36">
        <f>E15</f>
        <v>18167.73583</v>
      </c>
      <c r="E35" s="55">
        <f t="shared" ref="E35:E36" si="8">D34</f>
        <v>119090</v>
      </c>
      <c r="F35" s="55" t="s">
        <v>53</v>
      </c>
      <c r="G35" s="30"/>
      <c r="H35" s="2"/>
      <c r="I35" s="36"/>
      <c r="J35" s="1"/>
      <c r="K35" s="1"/>
      <c r="L35" s="1"/>
      <c r="M35" s="1"/>
      <c r="N35" s="1"/>
      <c r="O35" s="16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2"/>
      <c r="B36" s="32"/>
      <c r="C36" s="32"/>
      <c r="D36" s="32"/>
      <c r="E36" s="7">
        <f t="shared" si="8"/>
        <v>18167.73583</v>
      </c>
      <c r="F36" s="7" t="s">
        <v>54</v>
      </c>
      <c r="G36" s="56"/>
      <c r="H36" s="31"/>
      <c r="I36" s="36"/>
      <c r="J36" s="1"/>
      <c r="K36" s="1"/>
      <c r="L36" s="1"/>
      <c r="M36" s="1"/>
      <c r="N36" s="1"/>
      <c r="O36" s="16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2"/>
      <c r="B37" s="32"/>
      <c r="C37" s="32"/>
      <c r="D37" s="32"/>
      <c r="E37" s="55">
        <f>E35-E36</f>
        <v>100922.2642</v>
      </c>
      <c r="F37" s="55" t="s">
        <v>55</v>
      </c>
      <c r="G37" s="56"/>
      <c r="H37" s="31"/>
      <c r="I37" s="36"/>
      <c r="J37" s="1"/>
      <c r="K37" s="1"/>
      <c r="L37" s="1"/>
      <c r="M37" s="1"/>
      <c r="N37" s="1"/>
      <c r="O37" s="16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2"/>
      <c r="B38" s="32"/>
      <c r="C38" s="32"/>
      <c r="D38" s="32"/>
      <c r="E38" s="57">
        <f>E37*0.1</f>
        <v>10092.22642</v>
      </c>
      <c r="F38" s="58" t="s">
        <v>56</v>
      </c>
      <c r="G38" s="16"/>
      <c r="H38" s="16"/>
      <c r="I38" s="36"/>
      <c r="J38" s="1"/>
      <c r="K38" s="1"/>
      <c r="L38" s="1"/>
      <c r="M38" s="1"/>
      <c r="N38" s="1"/>
      <c r="O38" s="16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2"/>
      <c r="B39" s="32"/>
      <c r="C39" s="32"/>
      <c r="D39" s="32"/>
      <c r="E39" s="59">
        <f>E37-E38</f>
        <v>90830.03775</v>
      </c>
      <c r="F39" s="60" t="s">
        <v>57</v>
      </c>
      <c r="G39" s="16"/>
      <c r="H39" s="16"/>
      <c r="I39" s="36"/>
      <c r="J39" s="1"/>
      <c r="K39" s="1"/>
      <c r="L39" s="1"/>
      <c r="M39" s="1"/>
      <c r="N39" s="1"/>
      <c r="O39" s="16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2"/>
      <c r="B40" s="32"/>
      <c r="C40" s="32"/>
      <c r="D40" s="32"/>
      <c r="E40" s="61">
        <f t="shared" ref="E40:E41" si="9">(G40*H40)/12</f>
        <v>34164.47657</v>
      </c>
      <c r="F40" s="18" t="s">
        <v>58</v>
      </c>
      <c r="G40" s="18">
        <f>F20</f>
        <v>4315512.83</v>
      </c>
      <c r="H40" s="62">
        <v>0.095</v>
      </c>
      <c r="I40" s="63"/>
      <c r="J40" s="1"/>
      <c r="K40" s="1"/>
      <c r="L40" s="1"/>
      <c r="M40" s="1"/>
      <c r="N40" s="1"/>
      <c r="O40" s="16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2"/>
      <c r="B41" s="32" t="s">
        <v>59</v>
      </c>
      <c r="C41" s="36" t="s">
        <v>60</v>
      </c>
      <c r="D41" s="32"/>
      <c r="E41" s="61">
        <f t="shared" si="9"/>
        <v>7333.333333</v>
      </c>
      <c r="F41" s="18" t="s">
        <v>61</v>
      </c>
      <c r="G41" s="18">
        <v>1100000.0</v>
      </c>
      <c r="H41" s="54">
        <v>0.08</v>
      </c>
      <c r="I41" s="36"/>
      <c r="J41" s="1"/>
      <c r="K41" s="1"/>
      <c r="L41" s="1"/>
      <c r="M41" s="1"/>
      <c r="N41" s="1"/>
      <c r="O41" s="16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2"/>
      <c r="B42" s="32"/>
      <c r="C42" s="32"/>
      <c r="D42" s="32"/>
      <c r="E42" s="55">
        <f>E39-E41-E40</f>
        <v>49332.22785</v>
      </c>
      <c r="F42" s="55" t="s">
        <v>62</v>
      </c>
      <c r="G42" s="32"/>
      <c r="H42" s="36"/>
      <c r="I42" s="63"/>
      <c r="J42" s="1"/>
      <c r="K42" s="1"/>
      <c r="L42" s="1"/>
      <c r="M42" s="1"/>
      <c r="N42" s="1"/>
      <c r="O42" s="16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1"/>
      <c r="B43" s="31"/>
      <c r="C43" s="36" t="s">
        <v>63</v>
      </c>
      <c r="D43" s="64">
        <v>0.65</v>
      </c>
      <c r="E43" s="65">
        <f>(E42*D43)</f>
        <v>32065.9481</v>
      </c>
      <c r="F43" s="65" t="s">
        <v>64</v>
      </c>
      <c r="G43" s="16"/>
      <c r="H43" s="36"/>
      <c r="I43" s="63"/>
      <c r="J43" s="66"/>
      <c r="K43" s="1"/>
      <c r="L43" s="1"/>
      <c r="M43" s="1"/>
      <c r="N43" s="1"/>
      <c r="O43" s="16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1"/>
      <c r="B44" s="31"/>
      <c r="C44" s="36" t="s">
        <v>65</v>
      </c>
      <c r="D44" s="67">
        <f>100%-D43</f>
        <v>0.35</v>
      </c>
      <c r="E44" s="68">
        <f>E42-E43</f>
        <v>17266.27975</v>
      </c>
      <c r="F44" s="68" t="s">
        <v>66</v>
      </c>
      <c r="G44" s="69">
        <f>E44*0.333</f>
        <v>5749.671155</v>
      </c>
      <c r="H44" s="31"/>
      <c r="I44" s="3"/>
      <c r="J44" s="35"/>
      <c r="K44" s="1"/>
      <c r="L44" s="1"/>
      <c r="M44" s="1"/>
      <c r="N44" s="1"/>
      <c r="O44" s="16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4" t="s">
        <v>67</v>
      </c>
      <c r="B45" s="44" t="s">
        <v>68</v>
      </c>
      <c r="C45" s="44" t="s">
        <v>69</v>
      </c>
      <c r="D45" s="44" t="s">
        <v>70</v>
      </c>
      <c r="E45" s="70" t="s">
        <v>71</v>
      </c>
      <c r="F45" s="71" t="s">
        <v>72</v>
      </c>
      <c r="G45" s="70" t="s">
        <v>73</v>
      </c>
      <c r="H45" s="72"/>
      <c r="I45" s="1"/>
      <c r="J45" s="1"/>
      <c r="K45" s="1"/>
      <c r="L45" s="1"/>
      <c r="M45" s="16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6"/>
      <c r="Z45" s="16"/>
    </row>
    <row r="46" ht="15.75" customHeight="1">
      <c r="A46" s="55">
        <f>E42*12</f>
        <v>591986.7342</v>
      </c>
      <c r="B46" s="73">
        <v>0.1</v>
      </c>
      <c r="C46" s="55">
        <f>A46/B46</f>
        <v>5919867.342</v>
      </c>
      <c r="D46" s="55">
        <f>C46*0.6</f>
        <v>3551920.405</v>
      </c>
      <c r="E46" s="55">
        <f>G41</f>
        <v>1100000</v>
      </c>
      <c r="F46" s="59">
        <f>G40</f>
        <v>4315512.83</v>
      </c>
      <c r="G46" s="55">
        <f>D46-E46-F46</f>
        <v>-1863592.425</v>
      </c>
      <c r="H46" s="74"/>
      <c r="I46" s="16"/>
      <c r="J46" s="16"/>
      <c r="K46" s="1"/>
      <c r="L46" s="1"/>
      <c r="M46" s="16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6"/>
      <c r="Z46" s="16"/>
    </row>
    <row r="47" ht="15.75" customHeight="1">
      <c r="A47" s="47"/>
      <c r="B47" s="44" t="s">
        <v>74</v>
      </c>
      <c r="C47" s="44" t="s">
        <v>75</v>
      </c>
      <c r="D47" s="47"/>
      <c r="E47" s="47"/>
      <c r="G47" s="44" t="s">
        <v>76</v>
      </c>
      <c r="H47" s="72" t="s">
        <v>77</v>
      </c>
      <c r="I47" s="16" t="s">
        <v>78</v>
      </c>
      <c r="J47" s="16"/>
      <c r="K47" s="1"/>
      <c r="L47" s="1"/>
      <c r="M47" s="16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6"/>
      <c r="Z47" s="16"/>
    </row>
    <row r="48" ht="15.75" customHeight="1">
      <c r="A48" s="65" t="s">
        <v>79</v>
      </c>
      <c r="B48" s="65">
        <f t="shared" ref="B48:B49" si="10">E43</f>
        <v>32065.9481</v>
      </c>
      <c r="C48" s="65">
        <f>E43*60</f>
        <v>1923956.886</v>
      </c>
      <c r="D48" s="75"/>
      <c r="E48" s="75"/>
      <c r="G48" s="65">
        <f>D43*G46</f>
        <v>-1211335.076</v>
      </c>
      <c r="H48" s="76">
        <f>C48+G48+F46</f>
        <v>5028134.64</v>
      </c>
      <c r="I48" s="77">
        <f>H48/23</f>
        <v>218614.5496</v>
      </c>
      <c r="J48" s="16"/>
      <c r="K48" s="1"/>
      <c r="L48" s="1"/>
      <c r="M48" s="16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6"/>
      <c r="Z48" s="16"/>
    </row>
    <row r="49" ht="15.75" customHeight="1">
      <c r="A49" s="68" t="s">
        <v>80</v>
      </c>
      <c r="B49" s="68">
        <f t="shared" si="10"/>
        <v>17266.27975</v>
      </c>
      <c r="C49" s="68">
        <f t="shared" ref="C49:C50" si="11">B49*24</f>
        <v>414390.7139</v>
      </c>
      <c r="D49" s="78"/>
      <c r="E49" s="78"/>
      <c r="F49" s="79"/>
      <c r="G49" s="68">
        <f>G46-(G48)</f>
        <v>-652257.3488</v>
      </c>
      <c r="H49" s="80">
        <f t="shared" ref="H49:H50" si="12">C49+G49</f>
        <v>-237866.6349</v>
      </c>
      <c r="I49" s="1"/>
      <c r="J49" s="1"/>
      <c r="K49" s="1"/>
      <c r="L49" s="1"/>
      <c r="M49" s="16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6"/>
    </row>
    <row r="50" ht="15.75" customHeight="1">
      <c r="A50" s="32"/>
      <c r="B50" s="32">
        <f>B49*0.3333</f>
        <v>5754.851039</v>
      </c>
      <c r="C50" s="68">
        <f t="shared" si="11"/>
        <v>138116.4249</v>
      </c>
      <c r="D50" s="32"/>
      <c r="E50" s="32"/>
      <c r="G50" s="63">
        <f>H49*0.3333</f>
        <v>-79280.94941</v>
      </c>
      <c r="H50" s="80">
        <f t="shared" si="12"/>
        <v>58835.47554</v>
      </c>
      <c r="I50" s="1"/>
      <c r="J50" s="1"/>
      <c r="K50" s="1"/>
      <c r="L50" s="1"/>
      <c r="M50" s="16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6"/>
      <c r="Z50" s="16"/>
    </row>
    <row r="51" ht="15.75" customHeight="1">
      <c r="A51" s="1"/>
      <c r="B51" s="1"/>
      <c r="C51" s="1"/>
      <c r="D51" s="1"/>
      <c r="E51" s="1"/>
      <c r="F51" s="1"/>
      <c r="G51" s="35"/>
      <c r="H51" s="16"/>
      <c r="I51" s="5"/>
      <c r="J51" s="66"/>
      <c r="K51" s="1"/>
      <c r="L51" s="1"/>
      <c r="M51" s="1"/>
      <c r="N51" s="1"/>
      <c r="O51" s="16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5"/>
      <c r="H52" s="16"/>
      <c r="I52" s="1"/>
      <c r="J52" s="66"/>
      <c r="K52" s="1"/>
      <c r="L52" s="1"/>
      <c r="M52" s="1"/>
      <c r="N52" s="1"/>
      <c r="O52" s="16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5"/>
      <c r="H53" s="16"/>
      <c r="I53" s="1"/>
      <c r="J53" s="66"/>
      <c r="K53" s="1"/>
      <c r="L53" s="1"/>
      <c r="M53" s="1"/>
      <c r="N53" s="1"/>
      <c r="O53" s="16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4"/>
      <c r="H54" s="1"/>
      <c r="I54" s="1"/>
      <c r="J54" s="1"/>
      <c r="K54" s="1"/>
      <c r="L54" s="1"/>
      <c r="M54" s="1"/>
      <c r="N54" s="1"/>
      <c r="O54" s="16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16.0"/>
    <col customWidth="1" min="3" max="3" width="18.13"/>
    <col customWidth="1" min="4" max="4" width="19.0"/>
    <col customWidth="1" min="5" max="5" width="27.63"/>
    <col customWidth="1" min="6" max="6" width="31.0"/>
    <col customWidth="1" min="7" max="7" width="32.0"/>
    <col customWidth="1" min="8" max="8" width="20.0"/>
    <col customWidth="1" min="9" max="9" width="21.13"/>
    <col customWidth="1" min="10" max="10" width="16.38"/>
    <col customWidth="1" min="12" max="12" width="15.38"/>
    <col customWidth="1" min="16" max="16" width="14.75"/>
  </cols>
  <sheetData>
    <row r="1" ht="15.75" customHeight="1">
      <c r="A1" s="1">
        <v>80.0</v>
      </c>
      <c r="E1" s="2"/>
      <c r="H1" s="2"/>
      <c r="I1" s="3"/>
      <c r="J1" s="1" t="s">
        <v>0</v>
      </c>
      <c r="K1" s="1"/>
      <c r="L1" s="1"/>
      <c r="M1" s="1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/>
      <c r="I2" s="12"/>
      <c r="J2" s="13"/>
      <c r="K2" s="14"/>
      <c r="L2" s="11"/>
      <c r="M2" s="15"/>
      <c r="N2" s="1"/>
      <c r="O2" s="16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7</v>
      </c>
      <c r="B3" s="18">
        <v>32740.0</v>
      </c>
      <c r="C3" s="7">
        <f>B3/D28</f>
        <v>213.9869281</v>
      </c>
      <c r="D3" s="7">
        <f t="shared" ref="D3:D13" si="1">C3/12</f>
        <v>17.83224401</v>
      </c>
      <c r="E3" s="7">
        <f t="shared" ref="E3:E13" si="2">B3/12</f>
        <v>2728.333333</v>
      </c>
      <c r="F3" s="19">
        <v>1100000.0</v>
      </c>
      <c r="G3" s="20" t="s">
        <v>8</v>
      </c>
      <c r="H3" s="14"/>
      <c r="I3" s="12"/>
      <c r="J3" s="13"/>
      <c r="K3" s="14"/>
      <c r="L3" s="14"/>
      <c r="M3" s="15"/>
      <c r="N3" s="1"/>
      <c r="O3" s="16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9</v>
      </c>
      <c r="B4" s="18">
        <v>50400.0</v>
      </c>
      <c r="C4" s="7">
        <f>B4/D28</f>
        <v>329.4117647</v>
      </c>
      <c r="D4" s="7">
        <f t="shared" si="1"/>
        <v>27.45098039</v>
      </c>
      <c r="E4" s="7">
        <f t="shared" si="2"/>
        <v>4200</v>
      </c>
      <c r="F4" s="18">
        <v>300000.0</v>
      </c>
      <c r="G4" s="20" t="s">
        <v>10</v>
      </c>
      <c r="H4" s="14"/>
      <c r="I4" s="12"/>
      <c r="J4" s="13"/>
      <c r="K4" s="14"/>
      <c r="L4" s="14"/>
      <c r="M4" s="15"/>
      <c r="N4" s="1"/>
      <c r="O4" s="16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1" t="s">
        <v>11</v>
      </c>
      <c r="B5" s="18">
        <v>25690.0</v>
      </c>
      <c r="C5" s="7">
        <f>B5/D28</f>
        <v>167.9084967</v>
      </c>
      <c r="D5" s="7">
        <f t="shared" si="1"/>
        <v>13.99237473</v>
      </c>
      <c r="E5" s="7">
        <f t="shared" si="2"/>
        <v>2140.833333</v>
      </c>
      <c r="F5" s="18">
        <v>100000.0</v>
      </c>
      <c r="G5" s="20" t="s">
        <v>12</v>
      </c>
      <c r="H5" s="14"/>
      <c r="I5" s="12"/>
      <c r="J5" s="13"/>
      <c r="K5" s="14"/>
      <c r="L5" s="14"/>
      <c r="M5" s="15"/>
      <c r="N5" s="1"/>
      <c r="O5" s="16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 t="s">
        <v>13</v>
      </c>
      <c r="B6" s="18">
        <v>8000.0</v>
      </c>
      <c r="C6" s="7">
        <f>B6/D28</f>
        <v>52.2875817</v>
      </c>
      <c r="D6" s="7">
        <f t="shared" si="1"/>
        <v>4.357298475</v>
      </c>
      <c r="E6" s="7">
        <f t="shared" si="2"/>
        <v>666.6666667</v>
      </c>
      <c r="F6" s="18">
        <v>350000.0</v>
      </c>
      <c r="G6" s="20" t="s">
        <v>14</v>
      </c>
      <c r="H6" s="14"/>
      <c r="I6" s="12"/>
      <c r="J6" s="13"/>
      <c r="K6" s="14"/>
      <c r="L6" s="14"/>
      <c r="M6" s="15"/>
      <c r="N6" s="1"/>
      <c r="O6" s="16"/>
      <c r="P6" s="22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 t="s">
        <v>15</v>
      </c>
      <c r="B7" s="18">
        <v>5200.0</v>
      </c>
      <c r="C7" s="7">
        <f>B7/D28</f>
        <v>33.9869281</v>
      </c>
      <c r="D7" s="7">
        <f t="shared" si="1"/>
        <v>2.832244009</v>
      </c>
      <c r="E7" s="7">
        <f t="shared" si="2"/>
        <v>433.3333333</v>
      </c>
      <c r="F7" s="18">
        <v>1000000.0</v>
      </c>
      <c r="G7" s="20" t="s">
        <v>16</v>
      </c>
      <c r="H7" s="14"/>
      <c r="I7" s="23"/>
      <c r="J7" s="13"/>
      <c r="K7" s="14"/>
      <c r="L7" s="14"/>
      <c r="M7" s="24"/>
      <c r="N7" s="1"/>
      <c r="O7" s="16"/>
      <c r="P7" s="25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6" t="s">
        <v>17</v>
      </c>
      <c r="B8" s="18">
        <v>50000.0</v>
      </c>
      <c r="C8" s="7">
        <f>B8/D28</f>
        <v>326.7973856</v>
      </c>
      <c r="D8" s="7">
        <f t="shared" si="1"/>
        <v>27.23311547</v>
      </c>
      <c r="E8" s="7">
        <f t="shared" si="2"/>
        <v>4166.666667</v>
      </c>
      <c r="F8" s="18">
        <v>200000.0</v>
      </c>
      <c r="G8" s="20" t="s">
        <v>18</v>
      </c>
      <c r="H8" s="14"/>
      <c r="I8" s="12"/>
      <c r="J8" s="13"/>
      <c r="K8" s="14"/>
      <c r="L8" s="14"/>
      <c r="M8" s="15"/>
      <c r="N8" s="1"/>
      <c r="O8" s="16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6" t="s">
        <v>19</v>
      </c>
      <c r="B9" s="18">
        <v>2746.38</v>
      </c>
      <c r="C9" s="7">
        <f>B9/D28</f>
        <v>17.95019608</v>
      </c>
      <c r="D9" s="7">
        <f t="shared" si="1"/>
        <v>1.495849673</v>
      </c>
      <c r="E9" s="7">
        <f t="shared" si="2"/>
        <v>228.865</v>
      </c>
      <c r="F9" s="18">
        <v>25000.0</v>
      </c>
      <c r="G9" s="20" t="s">
        <v>15</v>
      </c>
      <c r="H9" s="14"/>
      <c r="I9" s="12"/>
      <c r="J9" s="13"/>
      <c r="K9" s="14"/>
      <c r="L9" s="14"/>
      <c r="M9" s="15"/>
      <c r="N9" s="1"/>
      <c r="O9" s="16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6" t="s">
        <v>20</v>
      </c>
      <c r="B10" s="18">
        <v>30000.0</v>
      </c>
      <c r="C10" s="7">
        <f>B10/D28</f>
        <v>196.0784314</v>
      </c>
      <c r="D10" s="7">
        <f t="shared" si="1"/>
        <v>16.33986928</v>
      </c>
      <c r="E10" s="7">
        <f t="shared" si="2"/>
        <v>2500</v>
      </c>
      <c r="F10" s="18">
        <v>20000.0</v>
      </c>
      <c r="G10" s="20" t="s">
        <v>21</v>
      </c>
      <c r="H10" s="14"/>
      <c r="I10" s="12"/>
      <c r="J10" s="13"/>
      <c r="K10" s="14"/>
      <c r="L10" s="14"/>
      <c r="M10" s="15"/>
      <c r="N10" s="1"/>
      <c r="O10" s="1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" t="s">
        <v>22</v>
      </c>
      <c r="B11" s="18">
        <v>6000.0</v>
      </c>
      <c r="C11" s="7">
        <f>B11/D28</f>
        <v>39.21568627</v>
      </c>
      <c r="D11" s="7">
        <f t="shared" si="1"/>
        <v>3.267973856</v>
      </c>
      <c r="E11" s="7">
        <f t="shared" si="2"/>
        <v>500</v>
      </c>
      <c r="F11" s="18">
        <v>30000.0</v>
      </c>
      <c r="G11" s="20" t="s">
        <v>23</v>
      </c>
      <c r="H11" s="14"/>
      <c r="I11" s="12"/>
      <c r="J11" s="13"/>
      <c r="K11" s="14"/>
      <c r="L11" s="14"/>
      <c r="M11" s="15"/>
      <c r="N11" s="1"/>
      <c r="O11" s="16"/>
      <c r="P11" s="2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6" t="s">
        <v>24</v>
      </c>
      <c r="B12" s="18">
        <v>6839.45</v>
      </c>
      <c r="C12" s="7">
        <f>B12/D28</f>
        <v>44.70228758</v>
      </c>
      <c r="D12" s="7">
        <f t="shared" si="1"/>
        <v>3.725190632</v>
      </c>
      <c r="E12" s="7">
        <f t="shared" si="2"/>
        <v>569.9541667</v>
      </c>
      <c r="F12" s="18">
        <v>420000.0</v>
      </c>
      <c r="G12" s="20" t="s">
        <v>25</v>
      </c>
      <c r="H12" s="14"/>
      <c r="I12" s="12"/>
      <c r="J12" s="13"/>
      <c r="K12" s="14"/>
      <c r="L12" s="14"/>
      <c r="M12" s="15"/>
      <c r="N12" s="1"/>
      <c r="O12" s="16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" t="s">
        <v>26</v>
      </c>
      <c r="B13" s="26">
        <v>397.0</v>
      </c>
      <c r="C13" s="7">
        <f>B13/D28</f>
        <v>2.594771242</v>
      </c>
      <c r="D13" s="7">
        <f t="shared" si="1"/>
        <v>0.2162309368</v>
      </c>
      <c r="E13" s="7">
        <f t="shared" si="2"/>
        <v>33.08333333</v>
      </c>
      <c r="F13" s="18">
        <v>200000.0</v>
      </c>
      <c r="G13" s="20" t="s">
        <v>27</v>
      </c>
      <c r="H13" s="14"/>
      <c r="I13" s="12"/>
      <c r="J13" s="13"/>
      <c r="K13" s="14"/>
      <c r="L13" s="14"/>
      <c r="M13" s="15"/>
      <c r="N13" s="1"/>
      <c r="O13" s="16"/>
      <c r="P13" s="2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7"/>
      <c r="B14" s="27"/>
      <c r="C14" s="27"/>
      <c r="D14" s="27"/>
      <c r="E14" s="27"/>
      <c r="F14" s="18">
        <f>SUM(F4:F13)</f>
        <v>2645000</v>
      </c>
      <c r="G14" s="20" t="s">
        <v>28</v>
      </c>
      <c r="H14" s="14"/>
      <c r="I14" s="28"/>
      <c r="J14" s="13"/>
      <c r="K14" s="14"/>
      <c r="L14" s="14"/>
      <c r="M14" s="14"/>
      <c r="N14" s="1"/>
      <c r="O14" s="1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6" t="s">
        <v>29</v>
      </c>
      <c r="B15" s="7">
        <f t="shared" ref="B15:E15" si="3">SUM(B3:B14)</f>
        <v>218012.83</v>
      </c>
      <c r="C15" s="7">
        <f t="shared" si="3"/>
        <v>1424.920458</v>
      </c>
      <c r="D15" s="7">
        <f t="shared" si="3"/>
        <v>118.7433715</v>
      </c>
      <c r="E15" s="7">
        <f t="shared" si="3"/>
        <v>18167.73583</v>
      </c>
      <c r="F15" s="19">
        <f>F18*0.1</f>
        <v>264500</v>
      </c>
      <c r="G15" s="20" t="s">
        <v>30</v>
      </c>
      <c r="H15" s="14"/>
      <c r="I15" s="28"/>
      <c r="J15" s="13"/>
      <c r="K15" s="14"/>
      <c r="L15" s="14"/>
      <c r="M15" s="14"/>
      <c r="N15" s="1"/>
      <c r="O15" s="16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7"/>
      <c r="B16" s="27"/>
      <c r="C16" s="27"/>
      <c r="D16" s="27"/>
      <c r="E16" s="27"/>
      <c r="F16" s="18">
        <f>E41*12</f>
        <v>88000</v>
      </c>
      <c r="G16" s="20" t="s">
        <v>31</v>
      </c>
      <c r="H16" s="14"/>
      <c r="I16" s="28"/>
      <c r="J16" s="13"/>
      <c r="K16" s="14"/>
      <c r="L16" s="14"/>
      <c r="M16" s="14"/>
      <c r="N16" s="1"/>
      <c r="O16" s="1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6"/>
      <c r="B17" s="7"/>
      <c r="C17" s="7"/>
      <c r="D17" s="7"/>
      <c r="E17" s="7"/>
      <c r="F17" s="18">
        <f>E36*12</f>
        <v>218012.83</v>
      </c>
      <c r="G17" s="20" t="s">
        <v>32</v>
      </c>
      <c r="H17" s="14"/>
      <c r="I17" s="28"/>
      <c r="J17" s="13"/>
      <c r="K17" s="14"/>
      <c r="L17" s="14"/>
      <c r="M17" s="14"/>
      <c r="N17" s="1"/>
      <c r="O17" s="16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6"/>
      <c r="B18" s="7"/>
      <c r="C18" s="7"/>
      <c r="D18" s="7"/>
      <c r="E18" s="7"/>
      <c r="F18" s="18">
        <f>F14</f>
        <v>2645000</v>
      </c>
      <c r="G18" s="20" t="s">
        <v>33</v>
      </c>
      <c r="H18" s="31"/>
      <c r="I18" s="32"/>
      <c r="J18" s="33"/>
      <c r="K18" s="1"/>
      <c r="L18" s="34"/>
      <c r="M18" s="35"/>
      <c r="N18" s="1"/>
      <c r="O18" s="16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6"/>
      <c r="B19" s="7"/>
      <c r="C19" s="7"/>
      <c r="D19" s="7"/>
      <c r="E19" s="7"/>
      <c r="F19" s="18">
        <f>SUM(F15:F18)</f>
        <v>3215512.83</v>
      </c>
      <c r="G19" s="20" t="s">
        <v>34</v>
      </c>
      <c r="H19" s="36"/>
      <c r="J19" s="34"/>
      <c r="K19" s="1"/>
      <c r="L19" s="34"/>
      <c r="M19" s="34"/>
      <c r="N19" s="1"/>
      <c r="O19" s="16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7"/>
      <c r="B20" s="27"/>
      <c r="C20" s="27"/>
      <c r="D20" s="27"/>
      <c r="E20" s="27"/>
      <c r="F20" s="7">
        <f>F3+F19</f>
        <v>4315512.83</v>
      </c>
      <c r="G20" s="37" t="s">
        <v>35</v>
      </c>
      <c r="H20" s="36"/>
      <c r="I20" s="38"/>
      <c r="J20" s="34"/>
      <c r="K20" s="1"/>
      <c r="L20" s="34"/>
      <c r="M20" s="35"/>
      <c r="N20" s="1"/>
      <c r="O20" s="16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9" t="s">
        <v>36</v>
      </c>
      <c r="B21" s="40" t="s">
        <v>37</v>
      </c>
      <c r="C21" s="40" t="s">
        <v>38</v>
      </c>
      <c r="D21" s="40" t="s">
        <v>39</v>
      </c>
      <c r="E21" s="40" t="s">
        <v>40</v>
      </c>
      <c r="F21" s="40" t="s">
        <v>38</v>
      </c>
      <c r="G21" s="41"/>
      <c r="H21" s="31"/>
      <c r="I21" s="31"/>
      <c r="J21" s="1"/>
      <c r="K21" s="1"/>
      <c r="L21" s="1"/>
      <c r="M21" s="1"/>
      <c r="N21" s="1"/>
      <c r="O21" s="16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2" t="s">
        <v>41</v>
      </c>
      <c r="B22" s="43">
        <v>50.0</v>
      </c>
      <c r="C22" s="44">
        <f t="shared" ref="C22:C26" si="4">B22*30</f>
        <v>1500</v>
      </c>
      <c r="D22" s="45">
        <v>20.0</v>
      </c>
      <c r="E22" s="81">
        <v>0.85</v>
      </c>
      <c r="F22" s="44">
        <f t="shared" ref="F22:F27" si="5">C22*D22*E22</f>
        <v>25500</v>
      </c>
      <c r="G22" s="47"/>
      <c r="H22" s="36"/>
      <c r="I22" s="36"/>
      <c r="J22" s="1"/>
      <c r="K22" s="1"/>
      <c r="L22" s="1"/>
      <c r="M22" s="1"/>
      <c r="N22" s="1"/>
      <c r="O22" s="16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2" t="s">
        <v>42</v>
      </c>
      <c r="B23" s="43">
        <v>20.0</v>
      </c>
      <c r="C23" s="44">
        <f t="shared" si="4"/>
        <v>600</v>
      </c>
      <c r="D23" s="45">
        <v>20.0</v>
      </c>
      <c r="E23" s="48">
        <f t="shared" ref="E23:E24" si="6">E22</f>
        <v>0.85</v>
      </c>
      <c r="F23" s="44">
        <f t="shared" si="5"/>
        <v>10200</v>
      </c>
      <c r="G23" s="47"/>
      <c r="H23" s="36"/>
      <c r="I23" s="36"/>
      <c r="J23" s="1"/>
      <c r="K23" s="1"/>
      <c r="L23" s="1"/>
      <c r="M23" s="1"/>
      <c r="N23" s="1"/>
      <c r="O23" s="16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2" t="s">
        <v>43</v>
      </c>
      <c r="B24" s="43">
        <v>60.0</v>
      </c>
      <c r="C24" s="44">
        <f t="shared" si="4"/>
        <v>1800</v>
      </c>
      <c r="D24" s="45">
        <v>39.0</v>
      </c>
      <c r="E24" s="48">
        <f t="shared" si="6"/>
        <v>0.85</v>
      </c>
      <c r="F24" s="44">
        <f t="shared" si="5"/>
        <v>59670</v>
      </c>
      <c r="G24" s="47"/>
      <c r="H24" s="36"/>
      <c r="I24" s="36"/>
      <c r="J24" s="1"/>
      <c r="K24" s="1"/>
      <c r="L24" s="1"/>
      <c r="M24" s="1"/>
      <c r="N24" s="1"/>
      <c r="O24" s="16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2" t="s">
        <v>44</v>
      </c>
      <c r="B25" s="43">
        <v>75.0</v>
      </c>
      <c r="C25" s="44">
        <f t="shared" si="4"/>
        <v>2250</v>
      </c>
      <c r="D25" s="45">
        <v>30.0</v>
      </c>
      <c r="E25" s="48">
        <f t="shared" ref="E25:E27" si="7">E23</f>
        <v>0.85</v>
      </c>
      <c r="F25" s="44">
        <f t="shared" si="5"/>
        <v>57375</v>
      </c>
      <c r="G25" s="47"/>
      <c r="H25" s="36"/>
      <c r="I25" s="36"/>
      <c r="J25" s="1"/>
      <c r="K25" s="1"/>
      <c r="L25" s="1"/>
      <c r="M25" s="1"/>
      <c r="N25" s="1"/>
      <c r="O25" s="16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2" t="s">
        <v>45</v>
      </c>
      <c r="B26" s="43">
        <v>150.0</v>
      </c>
      <c r="C26" s="44">
        <f t="shared" si="4"/>
        <v>4500</v>
      </c>
      <c r="D26" s="45">
        <v>12.0</v>
      </c>
      <c r="E26" s="48">
        <f t="shared" si="7"/>
        <v>0.85</v>
      </c>
      <c r="F26" s="44">
        <f t="shared" si="5"/>
        <v>45900</v>
      </c>
      <c r="G26" s="47"/>
      <c r="H26" s="36"/>
      <c r="I26" s="30"/>
      <c r="J26" s="1"/>
      <c r="K26" s="1"/>
      <c r="L26" s="1"/>
      <c r="M26" s="1"/>
      <c r="N26" s="1"/>
      <c r="O26" s="16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2" t="s">
        <v>46</v>
      </c>
      <c r="B27" s="43">
        <v>140.0</v>
      </c>
      <c r="C27" s="44">
        <f>B27</f>
        <v>140</v>
      </c>
      <c r="D27" s="45">
        <v>32.0</v>
      </c>
      <c r="E27" s="48">
        <f t="shared" si="7"/>
        <v>0.85</v>
      </c>
      <c r="F27" s="44">
        <f t="shared" si="5"/>
        <v>3808</v>
      </c>
      <c r="G27" s="47"/>
      <c r="H27" s="36"/>
      <c r="I27" s="30"/>
      <c r="J27" s="1"/>
      <c r="K27" s="1"/>
      <c r="L27" s="1"/>
      <c r="M27" s="1"/>
      <c r="N27" s="1"/>
      <c r="O27" s="16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47"/>
      <c r="B28" s="47"/>
      <c r="C28" s="47"/>
      <c r="D28" s="49">
        <f>SUM(D22:D27)</f>
        <v>153</v>
      </c>
      <c r="E28" s="48"/>
      <c r="H28" s="36"/>
      <c r="I28" s="36"/>
      <c r="J28" s="1"/>
      <c r="K28" s="1"/>
      <c r="L28" s="1"/>
      <c r="M28" s="1"/>
      <c r="N28" s="1"/>
      <c r="O28" s="16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7"/>
      <c r="B29" s="47"/>
      <c r="C29" s="47"/>
      <c r="D29" s="49"/>
      <c r="E29" s="48"/>
      <c r="F29" s="44"/>
      <c r="G29" s="44"/>
      <c r="H29" s="36"/>
      <c r="I29" s="36"/>
      <c r="J29" s="1"/>
      <c r="K29" s="1"/>
      <c r="L29" s="1"/>
      <c r="M29" s="1"/>
      <c r="N29" s="1"/>
      <c r="O29" s="16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/>
      <c r="B30" s="47"/>
      <c r="C30" s="47"/>
      <c r="D30" s="47"/>
      <c r="E30" s="51"/>
      <c r="H30" s="36"/>
      <c r="I30" s="36"/>
      <c r="J30" s="1"/>
      <c r="K30" s="1"/>
      <c r="L30" s="1"/>
      <c r="M30" s="1"/>
      <c r="N30" s="1"/>
      <c r="O30" s="16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0"/>
      <c r="B31" s="47"/>
      <c r="C31" s="47"/>
      <c r="D31" s="47"/>
      <c r="E31" s="51"/>
      <c r="F31" s="36"/>
      <c r="G31" s="36"/>
      <c r="H31" s="36"/>
      <c r="I31" s="36"/>
      <c r="J31" s="1"/>
      <c r="K31" s="1"/>
      <c r="L31" s="1"/>
      <c r="M31" s="1"/>
      <c r="N31" s="1"/>
      <c r="O31" s="16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/>
      <c r="B32" s="47"/>
      <c r="C32" s="47"/>
      <c r="D32" s="47"/>
      <c r="E32" s="51"/>
      <c r="F32" s="44">
        <f>SUM(F22:F31)</f>
        <v>202453</v>
      </c>
      <c r="G32" s="44" t="s">
        <v>47</v>
      </c>
      <c r="H32" s="36"/>
      <c r="I32" s="36"/>
      <c r="J32" s="1"/>
      <c r="K32" s="1"/>
      <c r="L32" s="1"/>
      <c r="M32" s="1"/>
      <c r="N32" s="1"/>
      <c r="O32" s="16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2"/>
      <c r="B33" s="32"/>
      <c r="C33" s="36" t="s">
        <v>48</v>
      </c>
      <c r="D33" s="36" t="s">
        <v>49</v>
      </c>
      <c r="E33" s="52" t="s">
        <v>40</v>
      </c>
      <c r="F33" s="36">
        <f>F32/D28</f>
        <v>1323.222222</v>
      </c>
      <c r="G33" s="36" t="s">
        <v>50</v>
      </c>
      <c r="H33" s="36"/>
      <c r="I33" s="36"/>
      <c r="J33" s="1"/>
      <c r="K33" s="1"/>
      <c r="L33" s="1"/>
      <c r="M33" s="1"/>
      <c r="N33" s="1"/>
      <c r="O33" s="16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2" t="s">
        <v>51</v>
      </c>
      <c r="B34" s="36">
        <f>F33</f>
        <v>1323.222222</v>
      </c>
      <c r="C34" s="53">
        <f>D28</f>
        <v>153</v>
      </c>
      <c r="D34" s="36">
        <f>C34*B34</f>
        <v>202453</v>
      </c>
      <c r="E34" s="54">
        <f>E22</f>
        <v>0.85</v>
      </c>
      <c r="F34" s="32"/>
      <c r="G34" s="32"/>
      <c r="H34" s="36"/>
      <c r="I34" s="36"/>
      <c r="J34" s="1"/>
      <c r="K34" s="1"/>
      <c r="L34" s="1"/>
      <c r="M34" s="1"/>
      <c r="N34" s="1"/>
      <c r="O34" s="16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2" t="s">
        <v>52</v>
      </c>
      <c r="B35" s="36">
        <f>D15</f>
        <v>118.7433715</v>
      </c>
      <c r="C35" s="38">
        <f>C34</f>
        <v>153</v>
      </c>
      <c r="D35" s="36">
        <f>E15</f>
        <v>18167.73583</v>
      </c>
      <c r="E35" s="55">
        <f t="shared" ref="E35:E36" si="8">D34</f>
        <v>202453</v>
      </c>
      <c r="F35" s="55" t="s">
        <v>53</v>
      </c>
      <c r="G35" s="30"/>
      <c r="H35" s="2"/>
      <c r="I35" s="36"/>
      <c r="J35" s="1"/>
      <c r="K35" s="1"/>
      <c r="L35" s="1"/>
      <c r="M35" s="1"/>
      <c r="N35" s="1"/>
      <c r="O35" s="16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2"/>
      <c r="B36" s="32"/>
      <c r="C36" s="32"/>
      <c r="D36" s="32"/>
      <c r="E36" s="7">
        <f t="shared" si="8"/>
        <v>18167.73583</v>
      </c>
      <c r="F36" s="7" t="s">
        <v>54</v>
      </c>
      <c r="G36" s="56"/>
      <c r="H36" s="31"/>
      <c r="I36" s="36"/>
      <c r="J36" s="1"/>
      <c r="K36" s="1"/>
      <c r="L36" s="1"/>
      <c r="M36" s="1"/>
      <c r="N36" s="1"/>
      <c r="O36" s="16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2"/>
      <c r="B37" s="32"/>
      <c r="C37" s="32"/>
      <c r="D37" s="32"/>
      <c r="E37" s="55">
        <f>E35-E36</f>
        <v>184285.2642</v>
      </c>
      <c r="F37" s="55" t="s">
        <v>55</v>
      </c>
      <c r="G37" s="56"/>
      <c r="H37" s="31"/>
      <c r="I37" s="36"/>
      <c r="J37" s="1"/>
      <c r="K37" s="1"/>
      <c r="L37" s="1"/>
      <c r="M37" s="1"/>
      <c r="N37" s="1"/>
      <c r="O37" s="16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2"/>
      <c r="B38" s="32"/>
      <c r="C38" s="32"/>
      <c r="D38" s="32"/>
      <c r="E38" s="57">
        <f>E37*0.1</f>
        <v>18428.52642</v>
      </c>
      <c r="F38" s="58" t="s">
        <v>56</v>
      </c>
      <c r="G38" s="16"/>
      <c r="H38" s="16"/>
      <c r="I38" s="36"/>
      <c r="J38" s="1"/>
      <c r="K38" s="1"/>
      <c r="L38" s="1"/>
      <c r="M38" s="1"/>
      <c r="N38" s="1"/>
      <c r="O38" s="16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2"/>
      <c r="B39" s="32"/>
      <c r="C39" s="32"/>
      <c r="D39" s="32"/>
      <c r="E39" s="59">
        <f>E37-E38</f>
        <v>165856.7378</v>
      </c>
      <c r="F39" s="60" t="s">
        <v>57</v>
      </c>
      <c r="G39" s="16"/>
      <c r="H39" s="16"/>
      <c r="I39" s="36"/>
      <c r="J39" s="1"/>
      <c r="K39" s="1"/>
      <c r="L39" s="1"/>
      <c r="M39" s="1"/>
      <c r="N39" s="1"/>
      <c r="O39" s="16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2"/>
      <c r="B40" s="32"/>
      <c r="C40" s="32"/>
      <c r="D40" s="32"/>
      <c r="E40" s="61">
        <f t="shared" ref="E40:E41" si="9">(G40*H40)/12</f>
        <v>25333.33333</v>
      </c>
      <c r="F40" s="18" t="s">
        <v>58</v>
      </c>
      <c r="G40" s="18">
        <v>3200000.0</v>
      </c>
      <c r="H40" s="62">
        <v>0.095</v>
      </c>
      <c r="I40" s="63"/>
      <c r="J40" s="1"/>
      <c r="K40" s="1"/>
      <c r="L40" s="1"/>
      <c r="M40" s="1"/>
      <c r="N40" s="1"/>
      <c r="O40" s="16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2"/>
      <c r="B41" s="32" t="s">
        <v>59</v>
      </c>
      <c r="C41" s="36" t="s">
        <v>60</v>
      </c>
      <c r="D41" s="32"/>
      <c r="E41" s="61">
        <f t="shared" si="9"/>
        <v>7333.333333</v>
      </c>
      <c r="F41" s="18" t="s">
        <v>61</v>
      </c>
      <c r="G41" s="18">
        <v>1100000.0</v>
      </c>
      <c r="H41" s="54">
        <v>0.08</v>
      </c>
      <c r="I41" s="36"/>
      <c r="J41" s="1"/>
      <c r="K41" s="1"/>
      <c r="L41" s="1"/>
      <c r="M41" s="1"/>
      <c r="N41" s="1"/>
      <c r="O41" s="16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2"/>
      <c r="B42" s="32"/>
      <c r="C42" s="32"/>
      <c r="D42" s="32"/>
      <c r="E42" s="55">
        <f>E39-E41-E40</f>
        <v>133190.0711</v>
      </c>
      <c r="F42" s="55" t="s">
        <v>62</v>
      </c>
      <c r="G42" s="32"/>
      <c r="H42" s="36"/>
      <c r="I42" s="63"/>
      <c r="J42" s="1"/>
      <c r="K42" s="1"/>
      <c r="L42" s="1"/>
      <c r="M42" s="1"/>
      <c r="N42" s="1"/>
      <c r="O42" s="16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1"/>
      <c r="B43" s="31"/>
      <c r="C43" s="36" t="s">
        <v>63</v>
      </c>
      <c r="D43" s="64">
        <v>0.65</v>
      </c>
      <c r="E43" s="65">
        <f>(E42*D43)</f>
        <v>86573.5462</v>
      </c>
      <c r="F43" s="65" t="s">
        <v>64</v>
      </c>
      <c r="G43" s="16"/>
      <c r="H43" s="36"/>
      <c r="I43" s="63"/>
      <c r="J43" s="66"/>
      <c r="K43" s="1"/>
      <c r="L43" s="1"/>
      <c r="M43" s="1"/>
      <c r="N43" s="1"/>
      <c r="O43" s="16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1"/>
      <c r="B44" s="31"/>
      <c r="C44" s="36" t="s">
        <v>65</v>
      </c>
      <c r="D44" s="67">
        <f>100%-D43</f>
        <v>0.35</v>
      </c>
      <c r="E44" s="68">
        <f>E42-E43</f>
        <v>46616.52488</v>
      </c>
      <c r="F44" s="68" t="s">
        <v>66</v>
      </c>
      <c r="G44" s="69">
        <f>E44*0.333</f>
        <v>15523.30278</v>
      </c>
      <c r="H44" s="31"/>
      <c r="I44" s="3"/>
      <c r="J44" s="35"/>
      <c r="K44" s="1"/>
      <c r="L44" s="1"/>
      <c r="M44" s="1"/>
      <c r="N44" s="1"/>
      <c r="O44" s="16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4" t="s">
        <v>67</v>
      </c>
      <c r="B45" s="44" t="s">
        <v>68</v>
      </c>
      <c r="C45" s="44" t="s">
        <v>69</v>
      </c>
      <c r="D45" s="44" t="s">
        <v>70</v>
      </c>
      <c r="E45" s="70" t="s">
        <v>71</v>
      </c>
      <c r="F45" s="71" t="s">
        <v>72</v>
      </c>
      <c r="G45" s="70" t="s">
        <v>73</v>
      </c>
      <c r="H45" s="72"/>
      <c r="I45" s="1"/>
      <c r="J45" s="1"/>
      <c r="K45" s="1"/>
      <c r="L45" s="1"/>
      <c r="M45" s="16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6"/>
      <c r="Z45" s="16"/>
    </row>
    <row r="46" ht="15.75" customHeight="1">
      <c r="A46" s="55">
        <f>E42*12</f>
        <v>1598280.853</v>
      </c>
      <c r="B46" s="73">
        <v>0.1</v>
      </c>
      <c r="C46" s="55">
        <f>A46/B46</f>
        <v>15982808.53</v>
      </c>
      <c r="D46" s="55">
        <f>C46*0.6</f>
        <v>9589685.118</v>
      </c>
      <c r="E46" s="55">
        <f>G41</f>
        <v>1100000</v>
      </c>
      <c r="F46" s="59">
        <f>G40</f>
        <v>3200000</v>
      </c>
      <c r="G46" s="55">
        <f>D46-E46-F46</f>
        <v>5289685.118</v>
      </c>
      <c r="H46" s="74"/>
      <c r="I46" s="16"/>
      <c r="J46" s="16"/>
      <c r="K46" s="1"/>
      <c r="L46" s="1"/>
      <c r="M46" s="16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6"/>
      <c r="Z46" s="16"/>
    </row>
    <row r="47" ht="15.75" customHeight="1">
      <c r="A47" s="47"/>
      <c r="B47" s="44" t="s">
        <v>74</v>
      </c>
      <c r="C47" s="44" t="s">
        <v>75</v>
      </c>
      <c r="D47" s="47"/>
      <c r="E47" s="47"/>
      <c r="G47" s="44" t="s">
        <v>76</v>
      </c>
      <c r="H47" s="72" t="s">
        <v>77</v>
      </c>
      <c r="I47" s="16" t="s">
        <v>78</v>
      </c>
      <c r="J47" s="16"/>
      <c r="K47" s="1"/>
      <c r="L47" s="1"/>
      <c r="M47" s="16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6"/>
      <c r="Z47" s="16"/>
    </row>
    <row r="48" ht="15.75" customHeight="1">
      <c r="A48" s="65" t="s">
        <v>79</v>
      </c>
      <c r="B48" s="65">
        <f t="shared" ref="B48:B49" si="10">E43</f>
        <v>86573.5462</v>
      </c>
      <c r="C48" s="65">
        <f>E43*60</f>
        <v>5194412.772</v>
      </c>
      <c r="D48" s="75"/>
      <c r="E48" s="75"/>
      <c r="G48" s="65">
        <f>D43*G46</f>
        <v>3438295.327</v>
      </c>
      <c r="H48" s="76">
        <f>C48+G48+F46</f>
        <v>11832708.1</v>
      </c>
      <c r="I48" s="77">
        <f>H48/23</f>
        <v>514465.5695</v>
      </c>
      <c r="J48" s="16"/>
      <c r="K48" s="1"/>
      <c r="L48" s="1"/>
      <c r="M48" s="16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6"/>
      <c r="Z48" s="16"/>
    </row>
    <row r="49" ht="15.75" customHeight="1">
      <c r="A49" s="68" t="s">
        <v>80</v>
      </c>
      <c r="B49" s="68">
        <f t="shared" si="10"/>
        <v>46616.52488</v>
      </c>
      <c r="C49" s="68">
        <f t="shared" ref="C49:C50" si="11">B49*24</f>
        <v>1118796.597</v>
      </c>
      <c r="D49" s="78"/>
      <c r="E49" s="78"/>
      <c r="F49" s="79"/>
      <c r="G49" s="68">
        <f>G46-(G48)</f>
        <v>1851389.791</v>
      </c>
      <c r="H49" s="80">
        <f t="shared" ref="H49:H50" si="12">C49+G49</f>
        <v>2970186.388</v>
      </c>
      <c r="I49" s="1"/>
      <c r="J49" s="1"/>
      <c r="K49" s="1"/>
      <c r="L49" s="1"/>
      <c r="M49" s="16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6"/>
    </row>
    <row r="50" ht="15.75" customHeight="1">
      <c r="A50" s="32"/>
      <c r="B50" s="32">
        <f>B49*0.3333</f>
        <v>15537.28774</v>
      </c>
      <c r="C50" s="68">
        <f t="shared" si="11"/>
        <v>372894.9058</v>
      </c>
      <c r="D50" s="32"/>
      <c r="E50" s="32"/>
      <c r="G50" s="63">
        <f>H49*0.3333</f>
        <v>989963.1233</v>
      </c>
      <c r="H50" s="80">
        <f t="shared" si="12"/>
        <v>1362858.029</v>
      </c>
      <c r="I50" s="1"/>
      <c r="J50" s="1"/>
      <c r="K50" s="1"/>
      <c r="L50" s="1"/>
      <c r="M50" s="16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6"/>
      <c r="Z50" s="16"/>
    </row>
    <row r="51" ht="15.75" customHeight="1">
      <c r="A51" s="1"/>
      <c r="B51" s="1"/>
      <c r="C51" s="1"/>
      <c r="D51" s="1"/>
      <c r="E51" s="1"/>
      <c r="F51" s="1"/>
      <c r="G51" s="35"/>
      <c r="H51" s="16"/>
      <c r="I51" s="5"/>
      <c r="J51" s="66"/>
      <c r="K51" s="1"/>
      <c r="L51" s="1"/>
      <c r="M51" s="1"/>
      <c r="N51" s="1"/>
      <c r="O51" s="16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5"/>
      <c r="H52" s="16"/>
      <c r="I52" s="1"/>
      <c r="J52" s="66"/>
      <c r="K52" s="1"/>
      <c r="L52" s="1"/>
      <c r="M52" s="1"/>
      <c r="N52" s="1"/>
      <c r="O52" s="16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5"/>
      <c r="H53" s="16"/>
      <c r="I53" s="1"/>
      <c r="J53" s="66"/>
      <c r="K53" s="1"/>
      <c r="L53" s="1"/>
      <c r="M53" s="1"/>
      <c r="N53" s="1"/>
      <c r="O53" s="16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4"/>
      <c r="H54" s="1"/>
      <c r="I54" s="1"/>
      <c r="J54" s="1"/>
      <c r="K54" s="1"/>
      <c r="L54" s="1"/>
      <c r="M54" s="1"/>
      <c r="N54" s="1"/>
      <c r="O54" s="16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16.0"/>
    <col customWidth="1" min="3" max="3" width="18.13"/>
    <col customWidth="1" min="4" max="4" width="19.0"/>
    <col customWidth="1" min="5" max="5" width="27.63"/>
    <col customWidth="1" min="6" max="6" width="31.0"/>
    <col customWidth="1" min="7" max="7" width="32.0"/>
    <col customWidth="1" min="8" max="8" width="20.0"/>
    <col customWidth="1" min="9" max="9" width="21.13"/>
    <col customWidth="1" min="10" max="10" width="16.38"/>
    <col customWidth="1" min="12" max="12" width="15.38"/>
    <col customWidth="1" min="16" max="16" width="14.75"/>
  </cols>
  <sheetData>
    <row r="1" ht="15.75" customHeight="1">
      <c r="A1" s="1">
        <v>80.0</v>
      </c>
      <c r="E1" s="2"/>
      <c r="H1" s="2"/>
      <c r="I1" s="3"/>
      <c r="J1" s="1" t="s">
        <v>0</v>
      </c>
      <c r="K1" s="1"/>
      <c r="L1" s="1"/>
      <c r="M1" s="1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1"/>
      <c r="I2" s="12"/>
      <c r="J2" s="13"/>
      <c r="K2" s="14"/>
      <c r="L2" s="11"/>
      <c r="M2" s="15"/>
      <c r="N2" s="1"/>
      <c r="O2" s="16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6" t="s">
        <v>7</v>
      </c>
      <c r="B3" s="18">
        <v>32740.0</v>
      </c>
      <c r="C3" s="7">
        <f>B3/D28</f>
        <v>213.9869281</v>
      </c>
      <c r="D3" s="7">
        <f t="shared" ref="D3:D13" si="1">C3/12</f>
        <v>17.83224401</v>
      </c>
      <c r="E3" s="7">
        <f t="shared" ref="E3:E13" si="2">B3/12</f>
        <v>2728.333333</v>
      </c>
      <c r="F3" s="19">
        <v>1100000.0</v>
      </c>
      <c r="G3" s="20" t="s">
        <v>8</v>
      </c>
      <c r="H3" s="14"/>
      <c r="I3" s="12"/>
      <c r="J3" s="13"/>
      <c r="K3" s="14"/>
      <c r="L3" s="14"/>
      <c r="M3" s="15"/>
      <c r="N3" s="1"/>
      <c r="O3" s="16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9</v>
      </c>
      <c r="B4" s="18">
        <v>50400.0</v>
      </c>
      <c r="C4" s="7">
        <f>B4/D28</f>
        <v>329.4117647</v>
      </c>
      <c r="D4" s="7">
        <f t="shared" si="1"/>
        <v>27.45098039</v>
      </c>
      <c r="E4" s="7">
        <f t="shared" si="2"/>
        <v>4200</v>
      </c>
      <c r="F4" s="18">
        <v>300000.0</v>
      </c>
      <c r="G4" s="20" t="s">
        <v>10</v>
      </c>
      <c r="H4" s="14"/>
      <c r="I4" s="12"/>
      <c r="J4" s="13"/>
      <c r="K4" s="14"/>
      <c r="L4" s="14"/>
      <c r="M4" s="15"/>
      <c r="N4" s="1"/>
      <c r="O4" s="16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1" t="s">
        <v>11</v>
      </c>
      <c r="B5" s="18">
        <v>25690.0</v>
      </c>
      <c r="C5" s="7">
        <f>B5/D28</f>
        <v>167.9084967</v>
      </c>
      <c r="D5" s="7">
        <f t="shared" si="1"/>
        <v>13.99237473</v>
      </c>
      <c r="E5" s="7">
        <f t="shared" si="2"/>
        <v>2140.833333</v>
      </c>
      <c r="F5" s="18">
        <v>100000.0</v>
      </c>
      <c r="G5" s="20" t="s">
        <v>12</v>
      </c>
      <c r="H5" s="14"/>
      <c r="I5" s="12"/>
      <c r="J5" s="13"/>
      <c r="K5" s="14"/>
      <c r="L5" s="14"/>
      <c r="M5" s="15"/>
      <c r="N5" s="1"/>
      <c r="O5" s="16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6" t="s">
        <v>13</v>
      </c>
      <c r="B6" s="18">
        <v>8000.0</v>
      </c>
      <c r="C6" s="7">
        <f>B6/D28</f>
        <v>52.2875817</v>
      </c>
      <c r="D6" s="7">
        <f t="shared" si="1"/>
        <v>4.357298475</v>
      </c>
      <c r="E6" s="7">
        <f t="shared" si="2"/>
        <v>666.6666667</v>
      </c>
      <c r="F6" s="18">
        <v>350000.0</v>
      </c>
      <c r="G6" s="20" t="s">
        <v>14</v>
      </c>
      <c r="H6" s="14"/>
      <c r="I6" s="12"/>
      <c r="J6" s="13"/>
      <c r="K6" s="14"/>
      <c r="L6" s="14"/>
      <c r="M6" s="15"/>
      <c r="N6" s="1"/>
      <c r="O6" s="16"/>
      <c r="P6" s="22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 t="s">
        <v>15</v>
      </c>
      <c r="B7" s="18">
        <v>5200.0</v>
      </c>
      <c r="C7" s="7">
        <f>B7/D28</f>
        <v>33.9869281</v>
      </c>
      <c r="D7" s="7">
        <f t="shared" si="1"/>
        <v>2.832244009</v>
      </c>
      <c r="E7" s="7">
        <f t="shared" si="2"/>
        <v>433.3333333</v>
      </c>
      <c r="F7" s="18">
        <v>1000000.0</v>
      </c>
      <c r="G7" s="20" t="s">
        <v>16</v>
      </c>
      <c r="H7" s="14"/>
      <c r="I7" s="23"/>
      <c r="J7" s="13"/>
      <c r="K7" s="14"/>
      <c r="L7" s="14"/>
      <c r="M7" s="24"/>
      <c r="N7" s="1"/>
      <c r="O7" s="16"/>
      <c r="P7" s="25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6" t="s">
        <v>17</v>
      </c>
      <c r="B8" s="18">
        <v>50000.0</v>
      </c>
      <c r="C8" s="7">
        <f>B8/D28</f>
        <v>326.7973856</v>
      </c>
      <c r="D8" s="7">
        <f t="shared" si="1"/>
        <v>27.23311547</v>
      </c>
      <c r="E8" s="7">
        <f t="shared" si="2"/>
        <v>4166.666667</v>
      </c>
      <c r="F8" s="18">
        <v>200000.0</v>
      </c>
      <c r="G8" s="20" t="s">
        <v>18</v>
      </c>
      <c r="H8" s="14"/>
      <c r="I8" s="12"/>
      <c r="J8" s="13"/>
      <c r="K8" s="14"/>
      <c r="L8" s="14"/>
      <c r="M8" s="15"/>
      <c r="N8" s="1"/>
      <c r="O8" s="16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6" t="s">
        <v>19</v>
      </c>
      <c r="B9" s="18">
        <v>2746.38</v>
      </c>
      <c r="C9" s="7">
        <f>B9/D28</f>
        <v>17.95019608</v>
      </c>
      <c r="D9" s="7">
        <f t="shared" si="1"/>
        <v>1.495849673</v>
      </c>
      <c r="E9" s="7">
        <f t="shared" si="2"/>
        <v>228.865</v>
      </c>
      <c r="F9" s="18">
        <v>25000.0</v>
      </c>
      <c r="G9" s="20" t="s">
        <v>15</v>
      </c>
      <c r="H9" s="14"/>
      <c r="I9" s="12"/>
      <c r="J9" s="13"/>
      <c r="K9" s="14"/>
      <c r="L9" s="14"/>
      <c r="M9" s="15"/>
      <c r="N9" s="1"/>
      <c r="O9" s="16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6" t="s">
        <v>20</v>
      </c>
      <c r="B10" s="18">
        <v>30000.0</v>
      </c>
      <c r="C10" s="7">
        <f>B10/D28</f>
        <v>196.0784314</v>
      </c>
      <c r="D10" s="7">
        <f t="shared" si="1"/>
        <v>16.33986928</v>
      </c>
      <c r="E10" s="7">
        <f t="shared" si="2"/>
        <v>2500</v>
      </c>
      <c r="F10" s="18">
        <v>20000.0</v>
      </c>
      <c r="G10" s="20" t="s">
        <v>21</v>
      </c>
      <c r="H10" s="14"/>
      <c r="I10" s="12"/>
      <c r="J10" s="13"/>
      <c r="K10" s="14"/>
      <c r="L10" s="14"/>
      <c r="M10" s="15"/>
      <c r="N10" s="1"/>
      <c r="O10" s="1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6" t="s">
        <v>22</v>
      </c>
      <c r="B11" s="18">
        <v>6000.0</v>
      </c>
      <c r="C11" s="7">
        <f>B11/D28</f>
        <v>39.21568627</v>
      </c>
      <c r="D11" s="7">
        <f t="shared" si="1"/>
        <v>3.267973856</v>
      </c>
      <c r="E11" s="7">
        <f t="shared" si="2"/>
        <v>500</v>
      </c>
      <c r="F11" s="18">
        <v>30000.0</v>
      </c>
      <c r="G11" s="20" t="s">
        <v>23</v>
      </c>
      <c r="H11" s="14"/>
      <c r="I11" s="12"/>
      <c r="J11" s="13"/>
      <c r="K11" s="14"/>
      <c r="L11" s="14"/>
      <c r="M11" s="15"/>
      <c r="N11" s="1"/>
      <c r="O11" s="16"/>
      <c r="P11" s="2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6" t="s">
        <v>24</v>
      </c>
      <c r="B12" s="18">
        <v>6839.45</v>
      </c>
      <c r="C12" s="7">
        <f>B12/D28</f>
        <v>44.70228758</v>
      </c>
      <c r="D12" s="7">
        <f t="shared" si="1"/>
        <v>3.725190632</v>
      </c>
      <c r="E12" s="7">
        <f t="shared" si="2"/>
        <v>569.9541667</v>
      </c>
      <c r="F12" s="18">
        <v>420000.0</v>
      </c>
      <c r="G12" s="20" t="s">
        <v>25</v>
      </c>
      <c r="H12" s="14"/>
      <c r="I12" s="12"/>
      <c r="J12" s="13"/>
      <c r="K12" s="14"/>
      <c r="L12" s="14"/>
      <c r="M12" s="15"/>
      <c r="N12" s="1"/>
      <c r="O12" s="16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6" t="s">
        <v>26</v>
      </c>
      <c r="B13" s="26">
        <v>397.0</v>
      </c>
      <c r="C13" s="7">
        <f>B13/D28</f>
        <v>2.594771242</v>
      </c>
      <c r="D13" s="7">
        <f t="shared" si="1"/>
        <v>0.2162309368</v>
      </c>
      <c r="E13" s="7">
        <f t="shared" si="2"/>
        <v>33.08333333</v>
      </c>
      <c r="F13" s="18">
        <v>200000.0</v>
      </c>
      <c r="G13" s="20" t="s">
        <v>27</v>
      </c>
      <c r="H13" s="14"/>
      <c r="I13" s="12"/>
      <c r="J13" s="13"/>
      <c r="K13" s="14"/>
      <c r="L13" s="14"/>
      <c r="M13" s="15"/>
      <c r="N13" s="1"/>
      <c r="O13" s="16"/>
      <c r="P13" s="2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7"/>
      <c r="B14" s="27"/>
      <c r="C14" s="27"/>
      <c r="D14" s="27"/>
      <c r="E14" s="27"/>
      <c r="F14" s="18">
        <f>SUM(F4:F13)</f>
        <v>2645000</v>
      </c>
      <c r="G14" s="20" t="s">
        <v>28</v>
      </c>
      <c r="H14" s="14"/>
      <c r="I14" s="28"/>
      <c r="J14" s="13"/>
      <c r="K14" s="14"/>
      <c r="L14" s="14"/>
      <c r="M14" s="14"/>
      <c r="N14" s="1"/>
      <c r="O14" s="1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6" t="s">
        <v>29</v>
      </c>
      <c r="B15" s="7">
        <f t="shared" ref="B15:E15" si="3">SUM(B3:B14)</f>
        <v>218012.83</v>
      </c>
      <c r="C15" s="7">
        <f t="shared" si="3"/>
        <v>1424.920458</v>
      </c>
      <c r="D15" s="7">
        <f t="shared" si="3"/>
        <v>118.7433715</v>
      </c>
      <c r="E15" s="7">
        <f t="shared" si="3"/>
        <v>18167.73583</v>
      </c>
      <c r="F15" s="19">
        <f>F18*0.1</f>
        <v>264500</v>
      </c>
      <c r="G15" s="20" t="s">
        <v>30</v>
      </c>
      <c r="H15" s="14"/>
      <c r="I15" s="28"/>
      <c r="J15" s="13"/>
      <c r="K15" s="14"/>
      <c r="L15" s="14"/>
      <c r="M15" s="14"/>
      <c r="N15" s="1"/>
      <c r="O15" s="16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7"/>
      <c r="B16" s="27"/>
      <c r="C16" s="27"/>
      <c r="D16" s="27"/>
      <c r="E16" s="27"/>
      <c r="F16" s="18">
        <f>E41*12</f>
        <v>88000</v>
      </c>
      <c r="G16" s="20" t="s">
        <v>31</v>
      </c>
      <c r="H16" s="14"/>
      <c r="I16" s="28"/>
      <c r="J16" s="13"/>
      <c r="K16" s="14"/>
      <c r="L16" s="14"/>
      <c r="M16" s="14"/>
      <c r="N16" s="1"/>
      <c r="O16" s="1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6"/>
      <c r="B17" s="7"/>
      <c r="C17" s="7"/>
      <c r="D17" s="7"/>
      <c r="E17" s="7"/>
      <c r="F17" s="18">
        <f>E36*12</f>
        <v>218012.83</v>
      </c>
      <c r="G17" s="20" t="s">
        <v>32</v>
      </c>
      <c r="H17" s="14"/>
      <c r="I17" s="28"/>
      <c r="J17" s="13"/>
      <c r="K17" s="14"/>
      <c r="L17" s="14"/>
      <c r="M17" s="14"/>
      <c r="N17" s="1"/>
      <c r="O17" s="16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6"/>
      <c r="B18" s="7"/>
      <c r="C18" s="7"/>
      <c r="D18" s="7"/>
      <c r="E18" s="7"/>
      <c r="F18" s="18">
        <f>F14</f>
        <v>2645000</v>
      </c>
      <c r="G18" s="20" t="s">
        <v>33</v>
      </c>
      <c r="H18" s="31"/>
      <c r="I18" s="32"/>
      <c r="J18" s="33"/>
      <c r="K18" s="1"/>
      <c r="L18" s="34"/>
      <c r="M18" s="35"/>
      <c r="N18" s="1"/>
      <c r="O18" s="16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6"/>
      <c r="B19" s="7"/>
      <c r="C19" s="7"/>
      <c r="D19" s="7"/>
      <c r="E19" s="7"/>
      <c r="F19" s="18">
        <f>SUM(F15:F18)</f>
        <v>3215512.83</v>
      </c>
      <c r="G19" s="20" t="s">
        <v>34</v>
      </c>
      <c r="H19" s="36"/>
      <c r="J19" s="34"/>
      <c r="K19" s="1"/>
      <c r="L19" s="34"/>
      <c r="M19" s="34"/>
      <c r="N19" s="1"/>
      <c r="O19" s="16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7"/>
      <c r="B20" s="27"/>
      <c r="C20" s="27"/>
      <c r="D20" s="27"/>
      <c r="E20" s="27"/>
      <c r="F20" s="7">
        <f>F3+F19</f>
        <v>4315512.83</v>
      </c>
      <c r="G20" s="37" t="s">
        <v>35</v>
      </c>
      <c r="H20" s="36"/>
      <c r="I20" s="38"/>
      <c r="J20" s="34"/>
      <c r="K20" s="1"/>
      <c r="L20" s="34"/>
      <c r="M20" s="35"/>
      <c r="N20" s="1"/>
      <c r="O20" s="16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39" t="s">
        <v>36</v>
      </c>
      <c r="B21" s="40" t="s">
        <v>37</v>
      </c>
      <c r="C21" s="40" t="s">
        <v>38</v>
      </c>
      <c r="D21" s="40" t="s">
        <v>39</v>
      </c>
      <c r="E21" s="40" t="s">
        <v>40</v>
      </c>
      <c r="F21" s="40" t="s">
        <v>38</v>
      </c>
      <c r="G21" s="41"/>
      <c r="H21" s="31"/>
      <c r="I21" s="31"/>
      <c r="J21" s="1"/>
      <c r="K21" s="1"/>
      <c r="L21" s="1"/>
      <c r="M21" s="1"/>
      <c r="N21" s="1"/>
      <c r="O21" s="16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2" t="s">
        <v>41</v>
      </c>
      <c r="B22" s="43">
        <v>50.0</v>
      </c>
      <c r="C22" s="44">
        <f t="shared" ref="C22:C26" si="4">B22*30</f>
        <v>1500</v>
      </c>
      <c r="D22" s="45">
        <v>20.0</v>
      </c>
      <c r="E22" s="81">
        <v>0.85</v>
      </c>
      <c r="F22" s="44">
        <f t="shared" ref="F22:F27" si="5">C22*D22*E22</f>
        <v>25500</v>
      </c>
      <c r="G22" s="47"/>
      <c r="H22" s="36"/>
      <c r="I22" s="36"/>
      <c r="J22" s="1"/>
      <c r="K22" s="1"/>
      <c r="L22" s="1"/>
      <c r="M22" s="1"/>
      <c r="N22" s="1"/>
      <c r="O22" s="16"/>
      <c r="P22" s="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42" t="s">
        <v>42</v>
      </c>
      <c r="B23" s="43">
        <v>20.0</v>
      </c>
      <c r="C23" s="44">
        <f t="shared" si="4"/>
        <v>600</v>
      </c>
      <c r="D23" s="45">
        <v>20.0</v>
      </c>
      <c r="E23" s="48">
        <f t="shared" ref="E23:E24" si="6">E22</f>
        <v>0.85</v>
      </c>
      <c r="F23" s="44">
        <f t="shared" si="5"/>
        <v>10200</v>
      </c>
      <c r="G23" s="47"/>
      <c r="H23" s="36"/>
      <c r="I23" s="36"/>
      <c r="J23" s="1"/>
      <c r="K23" s="1"/>
      <c r="L23" s="1"/>
      <c r="M23" s="1"/>
      <c r="N23" s="1"/>
      <c r="O23" s="16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2" t="s">
        <v>43</v>
      </c>
      <c r="B24" s="43">
        <v>60.0</v>
      </c>
      <c r="C24" s="44">
        <f t="shared" si="4"/>
        <v>1800</v>
      </c>
      <c r="D24" s="45">
        <v>39.0</v>
      </c>
      <c r="E24" s="48">
        <f t="shared" si="6"/>
        <v>0.85</v>
      </c>
      <c r="F24" s="44">
        <f t="shared" si="5"/>
        <v>59670</v>
      </c>
      <c r="G24" s="47"/>
      <c r="H24" s="36"/>
      <c r="I24" s="36"/>
      <c r="J24" s="1"/>
      <c r="K24" s="1"/>
      <c r="L24" s="1"/>
      <c r="M24" s="1"/>
      <c r="N24" s="1"/>
      <c r="O24" s="16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2" t="s">
        <v>44</v>
      </c>
      <c r="B25" s="43">
        <v>75.0</v>
      </c>
      <c r="C25" s="44">
        <f t="shared" si="4"/>
        <v>2250</v>
      </c>
      <c r="D25" s="45">
        <v>30.0</v>
      </c>
      <c r="E25" s="48">
        <f t="shared" ref="E25:E27" si="7">E23</f>
        <v>0.85</v>
      </c>
      <c r="F25" s="44">
        <f t="shared" si="5"/>
        <v>57375</v>
      </c>
      <c r="G25" s="47"/>
      <c r="H25" s="36"/>
      <c r="I25" s="36"/>
      <c r="J25" s="1"/>
      <c r="K25" s="1"/>
      <c r="L25" s="1"/>
      <c r="M25" s="1"/>
      <c r="N25" s="1"/>
      <c r="O25" s="16"/>
      <c r="P25" s="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2" t="s">
        <v>45</v>
      </c>
      <c r="B26" s="43">
        <v>150.0</v>
      </c>
      <c r="C26" s="44">
        <f t="shared" si="4"/>
        <v>4500</v>
      </c>
      <c r="D26" s="45">
        <v>12.0</v>
      </c>
      <c r="E26" s="48">
        <f t="shared" si="7"/>
        <v>0.85</v>
      </c>
      <c r="F26" s="44">
        <f t="shared" si="5"/>
        <v>45900</v>
      </c>
      <c r="G26" s="47"/>
      <c r="H26" s="36"/>
      <c r="I26" s="30"/>
      <c r="J26" s="1"/>
      <c r="K26" s="1"/>
      <c r="L26" s="1"/>
      <c r="M26" s="1"/>
      <c r="N26" s="1"/>
      <c r="O26" s="16"/>
      <c r="P26" s="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42" t="s">
        <v>46</v>
      </c>
      <c r="B27" s="43">
        <v>140.0</v>
      </c>
      <c r="C27" s="44">
        <f>B27</f>
        <v>140</v>
      </c>
      <c r="D27" s="45">
        <v>32.0</v>
      </c>
      <c r="E27" s="48">
        <f t="shared" si="7"/>
        <v>0.85</v>
      </c>
      <c r="F27" s="44">
        <f t="shared" si="5"/>
        <v>3808</v>
      </c>
      <c r="G27" s="47"/>
      <c r="H27" s="36"/>
      <c r="I27" s="30"/>
      <c r="J27" s="1"/>
      <c r="K27" s="1"/>
      <c r="L27" s="1"/>
      <c r="M27" s="1"/>
      <c r="N27" s="1"/>
      <c r="O27" s="16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47"/>
      <c r="B28" s="47"/>
      <c r="C28" s="47"/>
      <c r="D28" s="49">
        <f>SUM(D22:D27)</f>
        <v>153</v>
      </c>
      <c r="E28" s="48"/>
      <c r="H28" s="36"/>
      <c r="I28" s="36"/>
      <c r="J28" s="1"/>
      <c r="K28" s="1"/>
      <c r="L28" s="1"/>
      <c r="M28" s="1"/>
      <c r="N28" s="1"/>
      <c r="O28" s="16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7"/>
      <c r="B29" s="47"/>
      <c r="C29" s="47"/>
      <c r="D29" s="49"/>
      <c r="E29" s="48"/>
      <c r="F29" s="44"/>
      <c r="G29" s="44"/>
      <c r="H29" s="36"/>
      <c r="I29" s="36"/>
      <c r="J29" s="1"/>
      <c r="K29" s="1"/>
      <c r="L29" s="1"/>
      <c r="M29" s="1"/>
      <c r="N29" s="1"/>
      <c r="O29" s="16"/>
      <c r="P29" s="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0"/>
      <c r="B30" s="47"/>
      <c r="C30" s="47"/>
      <c r="D30" s="47"/>
      <c r="E30" s="51"/>
      <c r="H30" s="36"/>
      <c r="I30" s="36"/>
      <c r="J30" s="1"/>
      <c r="K30" s="1"/>
      <c r="L30" s="1"/>
      <c r="M30" s="1"/>
      <c r="N30" s="1"/>
      <c r="O30" s="16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0"/>
      <c r="B31" s="47"/>
      <c r="C31" s="47"/>
      <c r="D31" s="47"/>
      <c r="E31" s="51"/>
      <c r="F31" s="36"/>
      <c r="G31" s="36"/>
      <c r="H31" s="36"/>
      <c r="I31" s="36"/>
      <c r="J31" s="1"/>
      <c r="K31" s="1"/>
      <c r="L31" s="1"/>
      <c r="M31" s="1"/>
      <c r="N31" s="1"/>
      <c r="O31" s="16"/>
      <c r="P31" s="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0"/>
      <c r="B32" s="47"/>
      <c r="C32" s="47"/>
      <c r="D32" s="47"/>
      <c r="E32" s="51"/>
      <c r="F32" s="44">
        <f>SUM(F22:F31)</f>
        <v>202453</v>
      </c>
      <c r="G32" s="44" t="s">
        <v>47</v>
      </c>
      <c r="H32" s="36"/>
      <c r="I32" s="36"/>
      <c r="J32" s="1"/>
      <c r="K32" s="1"/>
      <c r="L32" s="1"/>
      <c r="M32" s="1"/>
      <c r="N32" s="1"/>
      <c r="O32" s="16"/>
      <c r="P32" s="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2"/>
      <c r="B33" s="32"/>
      <c r="C33" s="36" t="s">
        <v>48</v>
      </c>
      <c r="D33" s="36" t="s">
        <v>49</v>
      </c>
      <c r="E33" s="52" t="s">
        <v>40</v>
      </c>
      <c r="F33" s="36">
        <f>F32/D28</f>
        <v>1323.222222</v>
      </c>
      <c r="G33" s="36" t="s">
        <v>50</v>
      </c>
      <c r="H33" s="36"/>
      <c r="I33" s="36"/>
      <c r="J33" s="1"/>
      <c r="K33" s="1"/>
      <c r="L33" s="1"/>
      <c r="M33" s="1"/>
      <c r="N33" s="1"/>
      <c r="O33" s="16"/>
      <c r="P33" s="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2" t="s">
        <v>51</v>
      </c>
      <c r="B34" s="36">
        <f>F33</f>
        <v>1323.222222</v>
      </c>
      <c r="C34" s="53">
        <f>D28</f>
        <v>153</v>
      </c>
      <c r="D34" s="36">
        <f>C34*B34</f>
        <v>202453</v>
      </c>
      <c r="E34" s="54">
        <f>E22</f>
        <v>0.85</v>
      </c>
      <c r="F34" s="32"/>
      <c r="G34" s="32"/>
      <c r="H34" s="36"/>
      <c r="I34" s="36"/>
      <c r="J34" s="1"/>
      <c r="K34" s="1"/>
      <c r="L34" s="1"/>
      <c r="M34" s="1"/>
      <c r="N34" s="1"/>
      <c r="O34" s="16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2" t="s">
        <v>52</v>
      </c>
      <c r="B35" s="36">
        <f>D15</f>
        <v>118.7433715</v>
      </c>
      <c r="C35" s="38">
        <f>C34</f>
        <v>153</v>
      </c>
      <c r="D35" s="36">
        <f>E15</f>
        <v>18167.73583</v>
      </c>
      <c r="E35" s="55">
        <f>D34</f>
        <v>202453</v>
      </c>
      <c r="F35" s="55" t="s">
        <v>53</v>
      </c>
      <c r="G35" s="82">
        <f>E36/E35</f>
        <v>0.08973804208</v>
      </c>
      <c r="H35" s="2"/>
      <c r="I35" s="36"/>
      <c r="J35" s="1"/>
      <c r="K35" s="1"/>
      <c r="L35" s="1"/>
      <c r="M35" s="1"/>
      <c r="N35" s="1"/>
      <c r="O35" s="16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2"/>
      <c r="B36" s="32"/>
      <c r="C36" s="32"/>
      <c r="D36" s="32"/>
      <c r="E36" s="7">
        <f>C35*D15</f>
        <v>18167.73583</v>
      </c>
      <c r="F36" s="7" t="s">
        <v>54</v>
      </c>
      <c r="G36" s="56"/>
      <c r="H36" s="31"/>
      <c r="I36" s="36"/>
      <c r="J36" s="1"/>
      <c r="K36" s="1"/>
      <c r="L36" s="1"/>
      <c r="M36" s="1"/>
      <c r="N36" s="1"/>
      <c r="O36" s="16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2"/>
      <c r="B37" s="32"/>
      <c r="C37" s="32"/>
      <c r="D37" s="32"/>
      <c r="E37" s="55">
        <f>E35-E36</f>
        <v>184285.2642</v>
      </c>
      <c r="F37" s="55" t="s">
        <v>55</v>
      </c>
      <c r="G37" s="56"/>
      <c r="H37" s="31"/>
      <c r="I37" s="36"/>
      <c r="J37" s="1"/>
      <c r="K37" s="1"/>
      <c r="L37" s="1"/>
      <c r="M37" s="1"/>
      <c r="N37" s="1"/>
      <c r="O37" s="16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2"/>
      <c r="B38" s="32"/>
      <c r="C38" s="32"/>
      <c r="D38" s="32"/>
      <c r="E38" s="57">
        <f>E37*0.1</f>
        <v>18428.52642</v>
      </c>
      <c r="F38" s="58" t="s">
        <v>56</v>
      </c>
      <c r="G38" s="16"/>
      <c r="H38" s="16"/>
      <c r="I38" s="36"/>
      <c r="J38" s="1"/>
      <c r="K38" s="1"/>
      <c r="L38" s="1"/>
      <c r="M38" s="1"/>
      <c r="N38" s="1"/>
      <c r="O38" s="16"/>
      <c r="P38" s="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2"/>
      <c r="B39" s="32"/>
      <c r="C39" s="32"/>
      <c r="D39" s="32"/>
      <c r="E39" s="59">
        <f>E37-E38</f>
        <v>165856.7378</v>
      </c>
      <c r="F39" s="60" t="s">
        <v>57</v>
      </c>
      <c r="G39" s="16"/>
      <c r="H39" s="16"/>
      <c r="I39" s="36"/>
      <c r="J39" s="1"/>
      <c r="K39" s="1"/>
      <c r="L39" s="1"/>
      <c r="M39" s="1"/>
      <c r="N39" s="1"/>
      <c r="O39" s="16"/>
      <c r="P39" s="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2"/>
      <c r="B40" s="32"/>
      <c r="C40" s="32"/>
      <c r="D40" s="32"/>
      <c r="E40" s="61">
        <f t="shared" ref="E40:E41" si="8">(G40*H40)/12</f>
        <v>25333.33333</v>
      </c>
      <c r="F40" s="18" t="s">
        <v>58</v>
      </c>
      <c r="G40" s="18">
        <v>3200000.0</v>
      </c>
      <c r="H40" s="62">
        <v>0.095</v>
      </c>
      <c r="I40" s="63"/>
      <c r="J40" s="1"/>
      <c r="K40" s="1"/>
      <c r="L40" s="1"/>
      <c r="M40" s="1"/>
      <c r="N40" s="1"/>
      <c r="O40" s="16"/>
      <c r="P40" s="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2"/>
      <c r="B41" s="32" t="s">
        <v>59</v>
      </c>
      <c r="C41" s="36" t="s">
        <v>60</v>
      </c>
      <c r="D41" s="32"/>
      <c r="E41" s="61">
        <f t="shared" si="8"/>
        <v>7333.333333</v>
      </c>
      <c r="F41" s="18" t="s">
        <v>61</v>
      </c>
      <c r="G41" s="18">
        <v>1100000.0</v>
      </c>
      <c r="H41" s="54">
        <v>0.08</v>
      </c>
      <c r="I41" s="36"/>
      <c r="J41" s="1"/>
      <c r="K41" s="1"/>
      <c r="L41" s="1"/>
      <c r="M41" s="1"/>
      <c r="N41" s="1"/>
      <c r="O41" s="16"/>
      <c r="P41" s="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2"/>
      <c r="B42" s="32"/>
      <c r="C42" s="32"/>
      <c r="D42" s="32"/>
      <c r="E42" s="55">
        <f>E39-E41-E40</f>
        <v>133190.0711</v>
      </c>
      <c r="F42" s="55" t="s">
        <v>62</v>
      </c>
      <c r="G42" s="32"/>
      <c r="H42" s="36"/>
      <c r="I42" s="63"/>
      <c r="J42" s="1"/>
      <c r="K42" s="1"/>
      <c r="L42" s="1"/>
      <c r="M42" s="1"/>
      <c r="N42" s="1"/>
      <c r="O42" s="16"/>
      <c r="P42" s="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1"/>
      <c r="B43" s="31"/>
      <c r="C43" s="36" t="s">
        <v>63</v>
      </c>
      <c r="D43" s="64">
        <v>0.65</v>
      </c>
      <c r="E43" s="65">
        <f>(E42*D43)</f>
        <v>86573.5462</v>
      </c>
      <c r="F43" s="65" t="s">
        <v>64</v>
      </c>
      <c r="G43" s="16"/>
      <c r="H43" s="36"/>
      <c r="I43" s="63"/>
      <c r="J43" s="66"/>
      <c r="K43" s="1"/>
      <c r="L43" s="1"/>
      <c r="M43" s="1"/>
      <c r="N43" s="1"/>
      <c r="O43" s="16"/>
      <c r="P43" s="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1"/>
      <c r="B44" s="31"/>
      <c r="C44" s="36" t="s">
        <v>65</v>
      </c>
      <c r="D44" s="67">
        <f>100%-D43</f>
        <v>0.35</v>
      </c>
      <c r="E44" s="68">
        <f>E42-E43</f>
        <v>46616.52488</v>
      </c>
      <c r="F44" s="68" t="s">
        <v>66</v>
      </c>
      <c r="G44" s="69">
        <f>E44*0.333</f>
        <v>15523.30278</v>
      </c>
      <c r="H44" s="31"/>
      <c r="I44" s="3"/>
      <c r="J44" s="35"/>
      <c r="K44" s="1"/>
      <c r="L44" s="1"/>
      <c r="M44" s="1"/>
      <c r="N44" s="1"/>
      <c r="O44" s="16"/>
      <c r="P44" s="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4" t="s">
        <v>67</v>
      </c>
      <c r="B45" s="44" t="s">
        <v>68</v>
      </c>
      <c r="C45" s="44" t="s">
        <v>69</v>
      </c>
      <c r="D45" s="44" t="s">
        <v>70</v>
      </c>
      <c r="E45" s="70" t="s">
        <v>71</v>
      </c>
      <c r="F45" s="71" t="s">
        <v>72</v>
      </c>
      <c r="G45" s="70" t="s">
        <v>73</v>
      </c>
      <c r="H45" s="72"/>
      <c r="I45" s="1"/>
      <c r="J45" s="1"/>
      <c r="K45" s="1"/>
      <c r="L45" s="1"/>
      <c r="M45" s="16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6"/>
      <c r="Z45" s="16"/>
    </row>
    <row r="46" ht="15.75" customHeight="1">
      <c r="A46" s="55">
        <f>E42*12</f>
        <v>1598280.853</v>
      </c>
      <c r="B46" s="73">
        <v>0.1</v>
      </c>
      <c r="C46" s="55">
        <f>A46/B46</f>
        <v>15982808.53</v>
      </c>
      <c r="D46" s="55">
        <f>C46*0.6</f>
        <v>9589685.118</v>
      </c>
      <c r="E46" s="55">
        <f>G41</f>
        <v>1100000</v>
      </c>
      <c r="F46" s="59">
        <f>G40</f>
        <v>3200000</v>
      </c>
      <c r="G46" s="55">
        <f>D46-E46-F46</f>
        <v>5289685.118</v>
      </c>
      <c r="H46" s="74"/>
      <c r="I46" s="16"/>
      <c r="J46" s="16"/>
      <c r="K46" s="1"/>
      <c r="L46" s="1"/>
      <c r="M46" s="16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6"/>
      <c r="Z46" s="16"/>
    </row>
    <row r="47" ht="15.75" customHeight="1">
      <c r="A47" s="47"/>
      <c r="B47" s="44" t="s">
        <v>74</v>
      </c>
      <c r="C47" s="44" t="s">
        <v>75</v>
      </c>
      <c r="D47" s="47"/>
      <c r="E47" s="47"/>
      <c r="G47" s="44" t="s">
        <v>76</v>
      </c>
      <c r="H47" s="72" t="s">
        <v>77</v>
      </c>
      <c r="I47" s="16" t="s">
        <v>78</v>
      </c>
      <c r="J47" s="16"/>
      <c r="K47" s="1"/>
      <c r="L47" s="1"/>
      <c r="M47" s="16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6"/>
      <c r="Z47" s="16"/>
    </row>
    <row r="48" ht="15.75" customHeight="1">
      <c r="A48" s="65" t="s">
        <v>79</v>
      </c>
      <c r="B48" s="65">
        <f t="shared" ref="B48:B49" si="9">E43</f>
        <v>86573.5462</v>
      </c>
      <c r="C48" s="65">
        <f>E43*60</f>
        <v>5194412.772</v>
      </c>
      <c r="D48" s="75"/>
      <c r="E48" s="75"/>
      <c r="G48" s="65">
        <f>D43*G46</f>
        <v>3438295.327</v>
      </c>
      <c r="H48" s="76">
        <f>C48+G48+F46</f>
        <v>11832708.1</v>
      </c>
      <c r="I48" s="77">
        <f>H48/23</f>
        <v>514465.5695</v>
      </c>
      <c r="J48" s="16"/>
      <c r="K48" s="1"/>
      <c r="L48" s="1"/>
      <c r="M48" s="16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6"/>
      <c r="Z48" s="16"/>
    </row>
    <row r="49" ht="15.75" customHeight="1">
      <c r="A49" s="68" t="s">
        <v>80</v>
      </c>
      <c r="B49" s="68">
        <f t="shared" si="9"/>
        <v>46616.52488</v>
      </c>
      <c r="C49" s="68">
        <f t="shared" ref="C49:C50" si="10">B49*24</f>
        <v>1118796.597</v>
      </c>
      <c r="D49" s="78"/>
      <c r="E49" s="78"/>
      <c r="F49" s="79"/>
      <c r="G49" s="68">
        <f>G46-(G48)</f>
        <v>1851389.791</v>
      </c>
      <c r="H49" s="80">
        <f t="shared" ref="H49:H50" si="11">C49+G49</f>
        <v>2970186.388</v>
      </c>
      <c r="I49" s="1"/>
      <c r="J49" s="1"/>
      <c r="K49" s="1"/>
      <c r="L49" s="1"/>
      <c r="M49" s="16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6"/>
    </row>
    <row r="50" ht="15.75" customHeight="1">
      <c r="A50" s="32"/>
      <c r="B50" s="32">
        <f>B49*0.3333</f>
        <v>15537.28774</v>
      </c>
      <c r="C50" s="68">
        <f t="shared" si="10"/>
        <v>372894.9058</v>
      </c>
      <c r="D50" s="32"/>
      <c r="E50" s="32"/>
      <c r="G50" s="63">
        <f>H49*0.3333</f>
        <v>989963.1233</v>
      </c>
      <c r="H50" s="80">
        <f t="shared" si="11"/>
        <v>1362858.029</v>
      </c>
      <c r="I50" s="1"/>
      <c r="J50" s="1"/>
      <c r="K50" s="1"/>
      <c r="L50" s="1"/>
      <c r="M50" s="16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6"/>
      <c r="Z50" s="16"/>
    </row>
    <row r="51" ht="15.75" customHeight="1">
      <c r="A51" s="1"/>
      <c r="B51" s="1"/>
      <c r="C51" s="1"/>
      <c r="D51" s="1"/>
      <c r="E51" s="1"/>
      <c r="F51" s="1"/>
      <c r="G51" s="35"/>
      <c r="H51" s="16"/>
      <c r="I51" s="5"/>
      <c r="J51" s="66"/>
      <c r="K51" s="1"/>
      <c r="L51" s="1"/>
      <c r="M51" s="1"/>
      <c r="N51" s="1"/>
      <c r="O51" s="16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5"/>
      <c r="H52" s="16"/>
      <c r="I52" s="1"/>
      <c r="J52" s="66"/>
      <c r="K52" s="1"/>
      <c r="L52" s="1"/>
      <c r="M52" s="1"/>
      <c r="N52" s="1"/>
      <c r="O52" s="16"/>
      <c r="P52" s="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5"/>
      <c r="H53" s="16"/>
      <c r="I53" s="1"/>
      <c r="J53" s="66"/>
      <c r="K53" s="1"/>
      <c r="L53" s="1"/>
      <c r="M53" s="1"/>
      <c r="N53" s="1"/>
      <c r="O53" s="16"/>
      <c r="P53" s="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4"/>
      <c r="H54" s="1"/>
      <c r="I54" s="1"/>
      <c r="J54" s="1"/>
      <c r="K54" s="1"/>
      <c r="L54" s="1"/>
      <c r="M54" s="1"/>
      <c r="N54" s="1"/>
      <c r="O54" s="16"/>
      <c r="P54" s="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5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5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5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5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5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5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5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5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5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5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5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5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5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5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5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5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5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5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5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5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5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5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5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5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5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5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5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5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5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5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5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5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5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5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5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5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5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5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5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5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5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5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5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5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5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5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5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5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5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5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5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5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5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5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5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5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5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5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5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5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5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5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5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5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5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5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5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5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5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D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6.0"/>
  </cols>
  <sheetData>
    <row r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>
      <c r="A3" s="83"/>
      <c r="B3" s="83"/>
      <c r="C3" s="83"/>
      <c r="D3" s="84" t="s">
        <v>81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>
      <c r="A4" s="83"/>
      <c r="B4" s="83"/>
      <c r="C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>
      <c r="A5" s="85"/>
      <c r="B5" s="85"/>
      <c r="C5" s="85"/>
      <c r="D5" s="85"/>
      <c r="E5" s="85"/>
      <c r="F5" s="85"/>
      <c r="G5" s="85"/>
      <c r="H5" s="85"/>
      <c r="I5" s="85"/>
      <c r="J5" s="85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>
      <c r="A6" s="86"/>
      <c r="B6" s="83"/>
      <c r="C6" s="87" t="s">
        <v>82</v>
      </c>
      <c r="D6" s="87" t="s">
        <v>82</v>
      </c>
      <c r="E6" s="87" t="s">
        <v>82</v>
      </c>
      <c r="F6" s="87" t="s">
        <v>82</v>
      </c>
      <c r="G6" s="87" t="s">
        <v>82</v>
      </c>
      <c r="H6" s="87" t="s">
        <v>82</v>
      </c>
      <c r="I6" s="83"/>
      <c r="J6" s="8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>
      <c r="A7" s="86"/>
      <c r="B7" s="83"/>
      <c r="C7" s="89">
        <v>0.5</v>
      </c>
      <c r="D7" s="89">
        <v>0.6</v>
      </c>
      <c r="E7" s="89">
        <v>0.7</v>
      </c>
      <c r="F7" s="89">
        <v>0.8</v>
      </c>
      <c r="G7" s="89">
        <v>0.9</v>
      </c>
      <c r="H7" s="89">
        <v>1.0</v>
      </c>
      <c r="I7" s="83"/>
      <c r="J7" s="88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>
      <c r="A8" s="90"/>
      <c r="B8" s="91" t="s">
        <v>83</v>
      </c>
      <c r="C8" s="87" t="s">
        <v>84</v>
      </c>
      <c r="D8" s="87" t="s">
        <v>84</v>
      </c>
      <c r="E8" s="87" t="s">
        <v>84</v>
      </c>
      <c r="F8" s="87" t="s">
        <v>84</v>
      </c>
      <c r="G8" s="87" t="s">
        <v>84</v>
      </c>
      <c r="H8" s="87" t="s">
        <v>84</v>
      </c>
      <c r="I8" s="91" t="s">
        <v>85</v>
      </c>
      <c r="J8" s="92" t="s">
        <v>86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>
      <c r="A9" s="93" t="s">
        <v>41</v>
      </c>
      <c r="B9" s="94">
        <v>40.0</v>
      </c>
      <c r="C9" s="94">
        <f t="shared" ref="C9:H9" si="1">B9+(B9*0.1)</f>
        <v>44</v>
      </c>
      <c r="D9" s="94">
        <f t="shared" si="1"/>
        <v>48.4</v>
      </c>
      <c r="E9" s="94">
        <f t="shared" si="1"/>
        <v>53.24</v>
      </c>
      <c r="F9" s="94">
        <f t="shared" si="1"/>
        <v>58.564</v>
      </c>
      <c r="G9" s="94">
        <f t="shared" si="1"/>
        <v>64.4204</v>
      </c>
      <c r="H9" s="94">
        <f t="shared" si="1"/>
        <v>70.86244</v>
      </c>
      <c r="I9" s="95">
        <f t="shared" ref="I9:I16" si="3">AVERAGE(C9:H9)</f>
        <v>56.58114</v>
      </c>
      <c r="J9" s="96">
        <v>55.0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>
      <c r="A10" s="93" t="s">
        <v>42</v>
      </c>
      <c r="B10" s="94">
        <v>20.0</v>
      </c>
      <c r="C10" s="94">
        <f t="shared" ref="C10:H10" si="2">B10+(B10*0.1)</f>
        <v>22</v>
      </c>
      <c r="D10" s="94">
        <f t="shared" si="2"/>
        <v>24.2</v>
      </c>
      <c r="E10" s="94">
        <f t="shared" si="2"/>
        <v>26.62</v>
      </c>
      <c r="F10" s="94">
        <f t="shared" si="2"/>
        <v>29.282</v>
      </c>
      <c r="G10" s="94">
        <f t="shared" si="2"/>
        <v>32.2102</v>
      </c>
      <c r="H10" s="94">
        <f t="shared" si="2"/>
        <v>35.43122</v>
      </c>
      <c r="I10" s="95">
        <f t="shared" si="3"/>
        <v>28.29057</v>
      </c>
      <c r="J10" s="96">
        <v>30.0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>
      <c r="A11" s="93" t="s">
        <v>43</v>
      </c>
      <c r="B11" s="94">
        <v>42.0</v>
      </c>
      <c r="C11" s="94">
        <f t="shared" ref="C11:H11" si="4">B11+(B11*0.1)</f>
        <v>46.2</v>
      </c>
      <c r="D11" s="94">
        <f t="shared" si="4"/>
        <v>50.82</v>
      </c>
      <c r="E11" s="94">
        <f t="shared" si="4"/>
        <v>55.902</v>
      </c>
      <c r="F11" s="94">
        <f t="shared" si="4"/>
        <v>61.4922</v>
      </c>
      <c r="G11" s="94">
        <f t="shared" si="4"/>
        <v>67.64142</v>
      </c>
      <c r="H11" s="94">
        <f t="shared" si="4"/>
        <v>74.405562</v>
      </c>
      <c r="I11" s="95">
        <f t="shared" si="3"/>
        <v>59.410197</v>
      </c>
      <c r="J11" s="96">
        <v>60.0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>
      <c r="A12" s="93" t="s">
        <v>44</v>
      </c>
      <c r="B12" s="94">
        <v>55.0</v>
      </c>
      <c r="C12" s="94">
        <f t="shared" ref="C12:H12" si="5">B12+(B12*0.1)</f>
        <v>60.5</v>
      </c>
      <c r="D12" s="94">
        <f t="shared" si="5"/>
        <v>66.55</v>
      </c>
      <c r="E12" s="94">
        <f t="shared" si="5"/>
        <v>73.205</v>
      </c>
      <c r="F12" s="94">
        <f t="shared" si="5"/>
        <v>80.5255</v>
      </c>
      <c r="G12" s="94">
        <f t="shared" si="5"/>
        <v>88.57805</v>
      </c>
      <c r="H12" s="94">
        <f t="shared" si="5"/>
        <v>97.435855</v>
      </c>
      <c r="I12" s="95">
        <f t="shared" si="3"/>
        <v>77.7990675</v>
      </c>
      <c r="J12" s="96">
        <v>75.0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>
      <c r="A13" s="93" t="s">
        <v>45</v>
      </c>
      <c r="B13" s="94">
        <v>80.0</v>
      </c>
      <c r="C13" s="94">
        <f t="shared" ref="C13:H13" si="6">B13+(B13*0.1)</f>
        <v>88</v>
      </c>
      <c r="D13" s="94">
        <f t="shared" si="6"/>
        <v>96.8</v>
      </c>
      <c r="E13" s="94">
        <f t="shared" si="6"/>
        <v>106.48</v>
      </c>
      <c r="F13" s="94">
        <f t="shared" si="6"/>
        <v>117.128</v>
      </c>
      <c r="G13" s="94">
        <f t="shared" si="6"/>
        <v>128.8408</v>
      </c>
      <c r="H13" s="94">
        <f t="shared" si="6"/>
        <v>141.72488</v>
      </c>
      <c r="I13" s="95">
        <f t="shared" si="3"/>
        <v>113.16228</v>
      </c>
      <c r="J13" s="96">
        <v>115.0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>
      <c r="A14" s="93" t="s">
        <v>87</v>
      </c>
      <c r="B14" s="94">
        <v>25.0</v>
      </c>
      <c r="C14" s="94">
        <f t="shared" ref="C14:H14" si="7">B14+(B14*0.1)</f>
        <v>27.5</v>
      </c>
      <c r="D14" s="94">
        <f t="shared" si="7"/>
        <v>30.25</v>
      </c>
      <c r="E14" s="94">
        <f t="shared" si="7"/>
        <v>33.275</v>
      </c>
      <c r="F14" s="94">
        <f t="shared" si="7"/>
        <v>36.6025</v>
      </c>
      <c r="G14" s="94">
        <f t="shared" si="7"/>
        <v>40.26275</v>
      </c>
      <c r="H14" s="94">
        <f t="shared" si="7"/>
        <v>44.289025</v>
      </c>
      <c r="I14" s="95">
        <f t="shared" si="3"/>
        <v>35.3632125</v>
      </c>
      <c r="J14" s="96">
        <v>35.0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>
      <c r="A15" s="93" t="s">
        <v>88</v>
      </c>
      <c r="B15" s="94">
        <v>100.0</v>
      </c>
      <c r="C15" s="94">
        <f t="shared" ref="C15:H15" si="8">B15+(B15*0.1)</f>
        <v>110</v>
      </c>
      <c r="D15" s="94">
        <f t="shared" si="8"/>
        <v>121</v>
      </c>
      <c r="E15" s="94">
        <f t="shared" si="8"/>
        <v>133.1</v>
      </c>
      <c r="F15" s="94">
        <f t="shared" si="8"/>
        <v>146.41</v>
      </c>
      <c r="G15" s="94">
        <f t="shared" si="8"/>
        <v>161.051</v>
      </c>
      <c r="H15" s="94">
        <f t="shared" si="8"/>
        <v>177.1561</v>
      </c>
      <c r="I15" s="95">
        <f t="shared" si="3"/>
        <v>141.45285</v>
      </c>
      <c r="J15" s="96">
        <v>140.0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>
      <c r="A16" s="97" t="s">
        <v>46</v>
      </c>
      <c r="B16" s="98">
        <v>100.0</v>
      </c>
      <c r="C16" s="98">
        <f t="shared" ref="C16:H16" si="9">B16+(B16*0.1)</f>
        <v>110</v>
      </c>
      <c r="D16" s="98">
        <f t="shared" si="9"/>
        <v>121</v>
      </c>
      <c r="E16" s="98">
        <f t="shared" si="9"/>
        <v>133.1</v>
      </c>
      <c r="F16" s="98">
        <f t="shared" si="9"/>
        <v>146.41</v>
      </c>
      <c r="G16" s="98">
        <f t="shared" si="9"/>
        <v>161.051</v>
      </c>
      <c r="H16" s="98">
        <f t="shared" si="9"/>
        <v>177.1561</v>
      </c>
      <c r="I16" s="99">
        <f t="shared" si="3"/>
        <v>141.45285</v>
      </c>
      <c r="J16" s="100">
        <v>140.0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mergeCells count="1">
    <mergeCell ref="D3:H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75"/>
    <col customWidth="1" min="2" max="5" width="25.25"/>
    <col customWidth="1" min="6" max="6" width="27.25"/>
    <col customWidth="1" min="7" max="7" width="31.25"/>
    <col customWidth="1" min="8" max="9" width="25.25"/>
  </cols>
  <sheetData>
    <row r="1" ht="15.75" customHeight="1">
      <c r="A1" s="101" t="s">
        <v>89</v>
      </c>
      <c r="B1" s="102"/>
      <c r="C1" s="102"/>
      <c r="D1" s="103"/>
      <c r="E1" s="104"/>
      <c r="F1" s="105"/>
      <c r="G1" s="106"/>
      <c r="H1" s="106"/>
      <c r="I1" s="107"/>
    </row>
    <row r="2" ht="15.75" customHeight="1">
      <c r="A2" s="108" t="s">
        <v>1</v>
      </c>
      <c r="B2" s="109" t="s">
        <v>2</v>
      </c>
      <c r="C2" s="110" t="s">
        <v>3</v>
      </c>
      <c r="D2" s="111" t="s">
        <v>90</v>
      </c>
      <c r="E2" s="110" t="s">
        <v>5</v>
      </c>
      <c r="F2" s="112"/>
      <c r="G2" s="113"/>
      <c r="H2" s="114"/>
      <c r="I2" s="115"/>
    </row>
    <row r="3" ht="15.75" customHeight="1">
      <c r="A3" s="108" t="s">
        <v>91</v>
      </c>
      <c r="B3" s="109">
        <v>1906.86</v>
      </c>
      <c r="C3" s="109">
        <f t="shared" ref="C3:C7" si="1">B3/30</f>
        <v>63.562</v>
      </c>
      <c r="D3" s="109">
        <f t="shared" ref="D3:D10" si="2">C3/12</f>
        <v>5.296833333</v>
      </c>
      <c r="E3" s="109">
        <f t="shared" ref="E3:E9" si="3">B3/12</f>
        <v>158.905</v>
      </c>
      <c r="F3" s="116"/>
      <c r="G3" s="113"/>
      <c r="H3" s="105"/>
      <c r="I3" s="117"/>
    </row>
    <row r="4" ht="15.75" customHeight="1">
      <c r="A4" s="108" t="s">
        <v>92</v>
      </c>
      <c r="B4" s="109">
        <v>2141.25</v>
      </c>
      <c r="C4" s="109">
        <f t="shared" si="1"/>
        <v>71.375</v>
      </c>
      <c r="D4" s="109">
        <f t="shared" si="2"/>
        <v>5.947916667</v>
      </c>
      <c r="E4" s="109">
        <f t="shared" si="3"/>
        <v>178.4375</v>
      </c>
      <c r="F4" s="31"/>
      <c r="G4" s="113"/>
      <c r="H4" s="105"/>
      <c r="I4" s="117"/>
    </row>
    <row r="5" ht="15.75" customHeight="1">
      <c r="A5" s="108" t="s">
        <v>19</v>
      </c>
      <c r="B5" s="109">
        <v>2746.38</v>
      </c>
      <c r="C5" s="109">
        <f t="shared" si="1"/>
        <v>91.546</v>
      </c>
      <c r="D5" s="109">
        <f t="shared" si="2"/>
        <v>7.628833333</v>
      </c>
      <c r="E5" s="109">
        <f t="shared" si="3"/>
        <v>228.865</v>
      </c>
      <c r="F5" s="116"/>
      <c r="G5" s="113"/>
      <c r="H5" s="105"/>
      <c r="I5" s="117"/>
    </row>
    <row r="6" ht="15.75" customHeight="1">
      <c r="A6" s="108" t="s">
        <v>20</v>
      </c>
      <c r="B6" s="109">
        <v>2125.0</v>
      </c>
      <c r="C6" s="109">
        <f t="shared" si="1"/>
        <v>70.83333333</v>
      </c>
      <c r="D6" s="109">
        <f t="shared" si="2"/>
        <v>5.902777778</v>
      </c>
      <c r="E6" s="109">
        <f t="shared" si="3"/>
        <v>177.0833333</v>
      </c>
      <c r="F6" s="116"/>
      <c r="G6" s="113"/>
      <c r="H6" s="106"/>
      <c r="I6" s="107"/>
    </row>
    <row r="7" ht="15.75" customHeight="1">
      <c r="A7" s="108" t="s">
        <v>22</v>
      </c>
      <c r="B7" s="109">
        <v>477.0</v>
      </c>
      <c r="C7" s="109">
        <f t="shared" si="1"/>
        <v>15.9</v>
      </c>
      <c r="D7" s="109">
        <f t="shared" si="2"/>
        <v>1.325</v>
      </c>
      <c r="E7" s="109">
        <f t="shared" si="3"/>
        <v>39.75</v>
      </c>
      <c r="F7" s="116"/>
      <c r="G7" s="113"/>
      <c r="H7" s="105"/>
      <c r="I7" s="117"/>
    </row>
    <row r="8" ht="15.75" customHeight="1">
      <c r="A8" s="108" t="s">
        <v>24</v>
      </c>
      <c r="B8" s="109">
        <v>3439.45</v>
      </c>
      <c r="C8" s="109">
        <f>B8/D16</f>
        <v>41.9445122</v>
      </c>
      <c r="D8" s="109">
        <f t="shared" si="2"/>
        <v>3.495376016</v>
      </c>
      <c r="E8" s="109">
        <f t="shared" si="3"/>
        <v>286.6208333</v>
      </c>
      <c r="F8" s="116"/>
      <c r="G8" s="113"/>
      <c r="H8" s="105"/>
      <c r="I8" s="117"/>
    </row>
    <row r="9" ht="15.75" customHeight="1">
      <c r="A9" s="108" t="s">
        <v>93</v>
      </c>
      <c r="B9" s="118">
        <v>397.0</v>
      </c>
      <c r="C9" s="109">
        <f>B9/D16</f>
        <v>4.841463415</v>
      </c>
      <c r="D9" s="109">
        <f t="shared" si="2"/>
        <v>0.4034552846</v>
      </c>
      <c r="E9" s="109">
        <f t="shared" si="3"/>
        <v>33.08333333</v>
      </c>
      <c r="F9" s="116"/>
      <c r="G9" s="113"/>
      <c r="H9" s="105"/>
      <c r="I9" s="117"/>
    </row>
    <row r="10" ht="15.75" customHeight="1">
      <c r="A10" s="108" t="s">
        <v>94</v>
      </c>
      <c r="B10" s="109">
        <v>7714.0</v>
      </c>
      <c r="C10" s="109">
        <f>B10/D16</f>
        <v>94.07317073</v>
      </c>
      <c r="D10" s="109">
        <f t="shared" si="2"/>
        <v>7.839430894</v>
      </c>
      <c r="E10" s="109">
        <f>D10*D16</f>
        <v>642.8333333</v>
      </c>
      <c r="F10" s="116"/>
      <c r="G10" s="113"/>
      <c r="H10" s="116"/>
      <c r="I10" s="119"/>
    </row>
    <row r="11" ht="15.75" customHeight="1">
      <c r="A11" s="120"/>
      <c r="B11" s="109">
        <f t="shared" ref="B11:E11" si="4">SUM(B3:B10)</f>
        <v>20946.94</v>
      </c>
      <c r="C11" s="109">
        <f t="shared" si="4"/>
        <v>454.0754797</v>
      </c>
      <c r="D11" s="109">
        <f t="shared" si="4"/>
        <v>37.83962331</v>
      </c>
      <c r="E11" s="109">
        <f t="shared" si="4"/>
        <v>1745.578333</v>
      </c>
      <c r="F11" s="116"/>
      <c r="G11" s="113"/>
      <c r="H11" s="116"/>
      <c r="I11" s="119"/>
    </row>
    <row r="12" ht="15.75" customHeight="1">
      <c r="A12" s="121" t="s">
        <v>36</v>
      </c>
      <c r="B12" s="122" t="s">
        <v>37</v>
      </c>
      <c r="C12" s="122" t="s">
        <v>38</v>
      </c>
      <c r="D12" s="122" t="s">
        <v>39</v>
      </c>
      <c r="E12" s="122" t="s">
        <v>95</v>
      </c>
      <c r="F12" s="122" t="s">
        <v>38</v>
      </c>
      <c r="G12" s="123"/>
      <c r="H12" s="104"/>
      <c r="I12" s="124"/>
    </row>
    <row r="13" ht="15.75" customHeight="1">
      <c r="A13" s="125" t="s">
        <v>87</v>
      </c>
      <c r="B13" s="126">
        <v>125.0</v>
      </c>
      <c r="C13" s="126">
        <f>B13*30</f>
        <v>3750</v>
      </c>
      <c r="D13" s="49">
        <v>30.0</v>
      </c>
      <c r="E13" s="48">
        <v>0.95</v>
      </c>
      <c r="F13" s="126">
        <f>B13*D13*E13</f>
        <v>3562.5</v>
      </c>
      <c r="G13" s="127"/>
      <c r="H13" s="120"/>
      <c r="I13" s="128"/>
    </row>
    <row r="14" ht="15.75" customHeight="1">
      <c r="A14" s="125" t="s">
        <v>88</v>
      </c>
      <c r="B14" s="126">
        <v>140.0</v>
      </c>
      <c r="C14" s="126">
        <f t="shared" ref="C14:C15" si="5">B14</f>
        <v>140</v>
      </c>
      <c r="D14" s="49">
        <v>20.0</v>
      </c>
      <c r="E14" s="48">
        <v>0.95</v>
      </c>
      <c r="F14" s="126">
        <f t="shared" ref="F14:F15" si="6">C14*D14*E14</f>
        <v>2660</v>
      </c>
      <c r="G14" s="127"/>
      <c r="H14" s="120"/>
      <c r="I14" s="128"/>
    </row>
    <row r="15" ht="15.75" customHeight="1">
      <c r="A15" s="125" t="s">
        <v>46</v>
      </c>
      <c r="B15" s="126">
        <v>140.0</v>
      </c>
      <c r="C15" s="126">
        <f t="shared" si="5"/>
        <v>140</v>
      </c>
      <c r="D15" s="49">
        <v>32.0</v>
      </c>
      <c r="E15" s="48">
        <v>0.95</v>
      </c>
      <c r="F15" s="126">
        <f t="shared" si="6"/>
        <v>4256</v>
      </c>
      <c r="G15" s="127"/>
      <c r="H15" s="120"/>
      <c r="I15" s="128"/>
    </row>
    <row r="16" ht="15.75" customHeight="1">
      <c r="A16" s="127"/>
      <c r="B16" s="127"/>
      <c r="C16" s="127"/>
      <c r="D16" s="49">
        <f>SUM(D13:D15)</f>
        <v>82</v>
      </c>
      <c r="E16" s="49"/>
      <c r="F16" s="126">
        <f>SUM(F13:F15)</f>
        <v>10478.5</v>
      </c>
      <c r="G16" s="49" t="s">
        <v>47</v>
      </c>
      <c r="H16" s="120"/>
      <c r="I16" s="128"/>
    </row>
    <row r="17" ht="15.75" customHeight="1">
      <c r="A17" s="129"/>
      <c r="B17" s="130"/>
      <c r="C17" s="129"/>
      <c r="D17" s="129"/>
      <c r="E17" s="130"/>
      <c r="F17" s="120"/>
      <c r="G17" s="38"/>
      <c r="H17" s="120"/>
      <c r="I17" s="128"/>
    </row>
    <row r="18" ht="15.75" customHeight="1">
      <c r="A18" s="131"/>
      <c r="B18" s="132"/>
      <c r="C18" s="38" t="s">
        <v>48</v>
      </c>
      <c r="D18" s="38" t="s">
        <v>49</v>
      </c>
      <c r="E18" s="133" t="s">
        <v>95</v>
      </c>
      <c r="F18" s="131" t="s">
        <v>59</v>
      </c>
      <c r="G18" s="120"/>
      <c r="H18" s="120"/>
      <c r="I18" s="128"/>
    </row>
    <row r="19" ht="15.75" customHeight="1">
      <c r="A19" s="131" t="s">
        <v>51</v>
      </c>
      <c r="B19" s="134">
        <f>F16/D16</f>
        <v>127.7865854</v>
      </c>
      <c r="C19" s="53">
        <f>D16</f>
        <v>82</v>
      </c>
      <c r="D19" s="134">
        <f>C19*B19</f>
        <v>10478.5</v>
      </c>
      <c r="E19" s="62">
        <f>E13</f>
        <v>0.95</v>
      </c>
      <c r="F19" s="120"/>
      <c r="G19" s="120"/>
      <c r="H19" s="120"/>
      <c r="I19" s="128"/>
    </row>
    <row r="20" ht="15.75" customHeight="1">
      <c r="A20" s="131" t="s">
        <v>52</v>
      </c>
      <c r="B20" s="134">
        <f>D11</f>
        <v>37.83962331</v>
      </c>
      <c r="C20" s="38">
        <f>C19</f>
        <v>82</v>
      </c>
      <c r="D20" s="134">
        <f>E11</f>
        <v>1745.578333</v>
      </c>
      <c r="E20" s="135">
        <f t="shared" ref="E20:E21" si="7">D19</f>
        <v>10478.5</v>
      </c>
      <c r="F20" s="136" t="s">
        <v>53</v>
      </c>
      <c r="G20" s="104"/>
      <c r="H20" s="104"/>
      <c r="I20" s="124"/>
    </row>
    <row r="21" ht="15.75" customHeight="1">
      <c r="A21" s="131"/>
      <c r="B21" s="132"/>
      <c r="C21" s="38"/>
      <c r="D21" s="131"/>
      <c r="E21" s="109">
        <f t="shared" si="7"/>
        <v>1745.578333</v>
      </c>
      <c r="F21" s="110" t="s">
        <v>54</v>
      </c>
      <c r="G21" s="56"/>
      <c r="H21" s="105"/>
      <c r="I21" s="117"/>
    </row>
    <row r="22" ht="15.75" customHeight="1">
      <c r="A22" s="120"/>
      <c r="B22" s="137"/>
      <c r="C22" s="120"/>
      <c r="D22" s="120"/>
      <c r="E22" s="135">
        <f>E20-E21</f>
        <v>8732.921667</v>
      </c>
      <c r="F22" s="136" t="s">
        <v>55</v>
      </c>
      <c r="G22" s="56"/>
      <c r="H22" s="105"/>
      <c r="I22" s="117"/>
    </row>
    <row r="23" ht="15.75" customHeight="1">
      <c r="A23" s="106"/>
      <c r="B23" s="106"/>
      <c r="C23" s="106"/>
      <c r="D23" s="106"/>
      <c r="E23" s="105"/>
      <c r="F23" s="106"/>
      <c r="G23" s="106"/>
      <c r="H23" s="106"/>
      <c r="I23" s="107"/>
    </row>
    <row r="24" ht="15.75" customHeight="1">
      <c r="A24" s="49" t="s">
        <v>67</v>
      </c>
      <c r="B24" s="126" t="s">
        <v>68</v>
      </c>
      <c r="C24" s="49" t="s">
        <v>96</v>
      </c>
      <c r="D24" s="49" t="s">
        <v>97</v>
      </c>
      <c r="E24" s="138" t="s">
        <v>98</v>
      </c>
      <c r="F24" s="49" t="s">
        <v>99</v>
      </c>
      <c r="G24" s="49" t="s">
        <v>100</v>
      </c>
      <c r="H24" s="49" t="s">
        <v>101</v>
      </c>
      <c r="I24" s="117"/>
    </row>
    <row r="25" ht="15.75" customHeight="1">
      <c r="A25" s="135">
        <f>E22*12</f>
        <v>104795.06</v>
      </c>
      <c r="B25" s="139">
        <v>0.08</v>
      </c>
      <c r="C25" s="135">
        <f>A25/B25</f>
        <v>1309938.25</v>
      </c>
      <c r="D25" s="135">
        <v>12370.0</v>
      </c>
      <c r="E25" s="135"/>
      <c r="F25" s="135">
        <v>492410.0</v>
      </c>
      <c r="G25" s="135">
        <f>C25+E25</f>
        <v>1309938.25</v>
      </c>
      <c r="H25" s="135">
        <f>G25*0.9</f>
        <v>1178944.425</v>
      </c>
      <c r="I25" s="117"/>
    </row>
    <row r="26" ht="15.75" customHeight="1">
      <c r="A26" s="140"/>
      <c r="B26" s="105"/>
      <c r="C26" s="116"/>
      <c r="D26" s="116"/>
      <c r="E26" s="116"/>
      <c r="F26" s="116"/>
      <c r="G26" s="116"/>
      <c r="H26" s="116"/>
      <c r="I26" s="117"/>
    </row>
    <row r="27" ht="15.75" customHeight="1">
      <c r="A27" s="16"/>
      <c r="B27" s="16"/>
      <c r="C27" s="16"/>
      <c r="D27" s="16"/>
      <c r="E27" s="141"/>
      <c r="F27" s="141"/>
      <c r="G27" s="141"/>
      <c r="H27" s="117"/>
      <c r="I27" s="117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25.25"/>
    <col customWidth="1" min="6" max="6" width="27.25"/>
    <col customWidth="1" min="7" max="7" width="31.25"/>
    <col customWidth="1" min="8" max="9" width="25.25"/>
  </cols>
  <sheetData>
    <row r="1" ht="15.75" customHeight="1">
      <c r="A1" s="16" t="s">
        <v>89</v>
      </c>
      <c r="E1" s="104"/>
      <c r="F1" s="142" t="s">
        <v>6</v>
      </c>
      <c r="G1" s="143"/>
      <c r="H1" s="104"/>
      <c r="I1" s="104"/>
    </row>
    <row r="2" ht="15.75" customHeight="1">
      <c r="A2" s="108" t="s">
        <v>1</v>
      </c>
      <c r="B2" s="109" t="s">
        <v>2</v>
      </c>
      <c r="C2" s="110" t="s">
        <v>3</v>
      </c>
      <c r="D2" s="111" t="s">
        <v>90</v>
      </c>
      <c r="E2" s="110" t="s">
        <v>5</v>
      </c>
      <c r="F2" s="144">
        <v>910000.0</v>
      </c>
      <c r="G2" s="145" t="s">
        <v>8</v>
      </c>
      <c r="H2" s="146" t="s">
        <v>102</v>
      </c>
      <c r="I2" s="147">
        <v>44849.0</v>
      </c>
    </row>
    <row r="3" ht="15.75" customHeight="1">
      <c r="A3" s="108" t="s">
        <v>91</v>
      </c>
      <c r="B3" s="109">
        <v>1906.86</v>
      </c>
      <c r="C3" s="109">
        <f t="shared" ref="C3:C7" si="1">B3/30</f>
        <v>63.562</v>
      </c>
      <c r="D3" s="109">
        <f t="shared" ref="D3:D10" si="2">C3/12</f>
        <v>5.296833333</v>
      </c>
      <c r="E3" s="109">
        <f t="shared" ref="E3:E9" si="3">B3/12</f>
        <v>158.905</v>
      </c>
      <c r="F3" s="144">
        <v>120000.0</v>
      </c>
      <c r="G3" s="145" t="s">
        <v>88</v>
      </c>
      <c r="H3" s="148" t="s">
        <v>103</v>
      </c>
      <c r="I3" s="149">
        <v>44866.0</v>
      </c>
    </row>
    <row r="4" ht="15.75" customHeight="1">
      <c r="A4" s="150" t="s">
        <v>92</v>
      </c>
      <c r="B4" s="151">
        <v>2141.25</v>
      </c>
      <c r="C4" s="109">
        <f t="shared" si="1"/>
        <v>71.375</v>
      </c>
      <c r="D4" s="109">
        <f t="shared" si="2"/>
        <v>5.947916667</v>
      </c>
      <c r="E4" s="109">
        <f t="shared" si="3"/>
        <v>178.4375</v>
      </c>
      <c r="F4" s="9">
        <v>50000.0</v>
      </c>
      <c r="G4" s="145" t="s">
        <v>10</v>
      </c>
      <c r="H4" s="148" t="s">
        <v>103</v>
      </c>
      <c r="I4" s="149">
        <v>44866.0</v>
      </c>
    </row>
    <row r="5" ht="15.75" customHeight="1">
      <c r="A5" s="108" t="s">
        <v>19</v>
      </c>
      <c r="B5" s="109">
        <v>2746.38</v>
      </c>
      <c r="C5" s="109">
        <f t="shared" si="1"/>
        <v>91.546</v>
      </c>
      <c r="D5" s="109">
        <f t="shared" si="2"/>
        <v>7.628833333</v>
      </c>
      <c r="E5" s="109">
        <f t="shared" si="3"/>
        <v>228.865</v>
      </c>
      <c r="F5" s="144">
        <f>(F3+F4)*0.1</f>
        <v>17000</v>
      </c>
      <c r="G5" s="145" t="s">
        <v>104</v>
      </c>
      <c r="H5" s="105"/>
      <c r="I5" s="149"/>
    </row>
    <row r="6" ht="15.75" customHeight="1">
      <c r="A6" s="108" t="s">
        <v>20</v>
      </c>
      <c r="B6" s="109">
        <v>2125.0</v>
      </c>
      <c r="C6" s="109">
        <f t="shared" si="1"/>
        <v>70.83333333</v>
      </c>
      <c r="D6" s="109">
        <f t="shared" si="2"/>
        <v>5.902777778</v>
      </c>
      <c r="E6" s="109">
        <f t="shared" si="3"/>
        <v>177.0833333</v>
      </c>
      <c r="F6" s="144">
        <f>E27*6</f>
        <v>43880</v>
      </c>
      <c r="G6" s="145" t="s">
        <v>105</v>
      </c>
    </row>
    <row r="7" ht="15.75" customHeight="1">
      <c r="A7" s="108" t="s">
        <v>22</v>
      </c>
      <c r="B7" s="109">
        <v>477.0</v>
      </c>
      <c r="C7" s="109">
        <f t="shared" si="1"/>
        <v>15.9</v>
      </c>
      <c r="D7" s="109">
        <f t="shared" si="2"/>
        <v>1.325</v>
      </c>
      <c r="E7" s="109">
        <f t="shared" si="3"/>
        <v>39.75</v>
      </c>
      <c r="F7" s="144">
        <f>E21*6</f>
        <v>10473.47</v>
      </c>
      <c r="G7" s="145" t="s">
        <v>106</v>
      </c>
      <c r="H7" s="105"/>
      <c r="I7" s="152"/>
    </row>
    <row r="8" ht="15.75" customHeight="1">
      <c r="A8" s="108" t="s">
        <v>24</v>
      </c>
      <c r="B8" s="109">
        <v>3439.45</v>
      </c>
      <c r="C8" s="109">
        <f>B8/D16</f>
        <v>41.9445122</v>
      </c>
      <c r="D8" s="109">
        <f t="shared" si="2"/>
        <v>3.495376016</v>
      </c>
      <c r="E8" s="109">
        <f t="shared" si="3"/>
        <v>286.6208333</v>
      </c>
      <c r="F8" s="144">
        <f>E33*6</f>
        <v>0</v>
      </c>
      <c r="G8" s="145" t="s">
        <v>107</v>
      </c>
      <c r="H8" s="105"/>
      <c r="I8" s="152"/>
    </row>
    <row r="9" ht="15.75" customHeight="1">
      <c r="A9" s="108" t="s">
        <v>93</v>
      </c>
      <c r="B9" s="153">
        <v>397.0</v>
      </c>
      <c r="C9" s="109">
        <f>B9/D16</f>
        <v>4.841463415</v>
      </c>
      <c r="D9" s="109">
        <f t="shared" si="2"/>
        <v>0.4034552846</v>
      </c>
      <c r="E9" s="109">
        <f t="shared" si="3"/>
        <v>33.08333333</v>
      </c>
      <c r="F9" s="144">
        <f>E21*6</f>
        <v>10473.47</v>
      </c>
      <c r="G9" s="145" t="s">
        <v>108</v>
      </c>
      <c r="H9" s="105"/>
      <c r="I9" s="152"/>
    </row>
    <row r="10" ht="15.75" customHeight="1">
      <c r="A10" s="108" t="s">
        <v>94</v>
      </c>
      <c r="B10" s="109">
        <v>7714.0</v>
      </c>
      <c r="C10" s="109">
        <f>B10/D16</f>
        <v>94.07317073</v>
      </c>
      <c r="D10" s="109">
        <f t="shared" si="2"/>
        <v>7.839430894</v>
      </c>
      <c r="E10" s="109">
        <f>D10*D16</f>
        <v>642.8333333</v>
      </c>
      <c r="F10" s="144">
        <f>SUM(F2:F9)</f>
        <v>1161826.94</v>
      </c>
      <c r="G10" s="145" t="s">
        <v>109</v>
      </c>
    </row>
    <row r="11" ht="15.75" customHeight="1">
      <c r="A11" s="121"/>
      <c r="B11" s="122"/>
      <c r="C11" s="122"/>
      <c r="D11" s="109">
        <f>SUM(D3:D9)</f>
        <v>30.00019241</v>
      </c>
      <c r="E11" s="109">
        <f>SUM(E3:E10)</f>
        <v>1745.578333</v>
      </c>
      <c r="F11" s="144">
        <f>SUM(F2:F7)</f>
        <v>1151353.47</v>
      </c>
      <c r="G11" s="145" t="s">
        <v>110</v>
      </c>
      <c r="H11" s="104"/>
      <c r="I11" s="104"/>
    </row>
    <row r="12" ht="15.75" customHeight="1">
      <c r="A12" s="121" t="s">
        <v>36</v>
      </c>
      <c r="B12" s="122" t="s">
        <v>37</v>
      </c>
      <c r="C12" s="122" t="s">
        <v>38</v>
      </c>
      <c r="D12" s="122" t="s">
        <v>39</v>
      </c>
      <c r="E12" s="122" t="s">
        <v>95</v>
      </c>
      <c r="F12" s="122" t="s">
        <v>38</v>
      </c>
      <c r="G12" s="123"/>
      <c r="H12" s="104"/>
      <c r="I12" s="104"/>
    </row>
    <row r="13" ht="15.75" customHeight="1">
      <c r="A13" s="125" t="s">
        <v>87</v>
      </c>
      <c r="B13" s="126">
        <v>35.0</v>
      </c>
      <c r="C13" s="126">
        <f>B13*30</f>
        <v>1050</v>
      </c>
      <c r="D13" s="49">
        <v>30.0</v>
      </c>
      <c r="E13" s="48">
        <v>0.95</v>
      </c>
      <c r="F13" s="126">
        <f t="shared" ref="F13:F14" si="4">C14*D13*E13</f>
        <v>3990</v>
      </c>
      <c r="G13" s="127"/>
      <c r="H13" s="120"/>
      <c r="I13" s="120"/>
    </row>
    <row r="14" ht="15.75" customHeight="1">
      <c r="A14" s="125" t="s">
        <v>88</v>
      </c>
      <c r="B14" s="126">
        <v>140.0</v>
      </c>
      <c r="C14" s="126">
        <f t="shared" ref="C14:C15" si="5">B14</f>
        <v>140</v>
      </c>
      <c r="D14" s="49">
        <v>20.0</v>
      </c>
      <c r="E14" s="48">
        <f t="shared" ref="E14:E15" si="6">E13</f>
        <v>0.95</v>
      </c>
      <c r="F14" s="126">
        <f t="shared" si="4"/>
        <v>2660</v>
      </c>
      <c r="G14" s="127"/>
      <c r="H14" s="120"/>
      <c r="I14" s="120"/>
    </row>
    <row r="15" ht="15.75" customHeight="1">
      <c r="A15" s="125" t="s">
        <v>46</v>
      </c>
      <c r="B15" s="126">
        <v>140.0</v>
      </c>
      <c r="C15" s="126">
        <f t="shared" si="5"/>
        <v>140</v>
      </c>
      <c r="D15" s="49">
        <v>32.0</v>
      </c>
      <c r="E15" s="48">
        <f t="shared" si="6"/>
        <v>0.95</v>
      </c>
      <c r="F15" s="126">
        <f>C15*D15*E15</f>
        <v>4256</v>
      </c>
      <c r="G15" s="127"/>
      <c r="H15" s="120"/>
      <c r="I15" s="120"/>
    </row>
    <row r="16" ht="15.75" customHeight="1">
      <c r="A16" s="127"/>
      <c r="B16" s="127"/>
      <c r="C16" s="127"/>
      <c r="D16" s="49">
        <f>SUM(D13:D15)</f>
        <v>82</v>
      </c>
      <c r="E16" s="49"/>
      <c r="F16" s="126">
        <f>SUM(F13:F15)</f>
        <v>10906</v>
      </c>
      <c r="G16" s="49" t="s">
        <v>47</v>
      </c>
      <c r="H16" s="120"/>
      <c r="I16" s="120"/>
    </row>
    <row r="17" ht="15.75" customHeight="1">
      <c r="A17" s="129"/>
      <c r="B17" s="130"/>
      <c r="C17" s="129"/>
      <c r="D17" s="129"/>
      <c r="E17" s="130"/>
      <c r="F17" s="134">
        <f>F16/D16</f>
        <v>133</v>
      </c>
      <c r="G17" s="38" t="s">
        <v>50</v>
      </c>
      <c r="H17" s="120"/>
      <c r="I17" s="120"/>
    </row>
    <row r="18" ht="15.75" customHeight="1">
      <c r="A18" s="131"/>
      <c r="B18" s="132"/>
      <c r="C18" s="38" t="s">
        <v>48</v>
      </c>
      <c r="D18" s="38" t="s">
        <v>49</v>
      </c>
      <c r="E18" s="133" t="s">
        <v>95</v>
      </c>
      <c r="F18" s="131" t="s">
        <v>59</v>
      </c>
      <c r="G18" s="120"/>
      <c r="H18" s="120"/>
      <c r="I18" s="120"/>
    </row>
    <row r="19" ht="15.75" customHeight="1">
      <c r="A19" s="131" t="s">
        <v>51</v>
      </c>
      <c r="B19" s="134">
        <f>F17</f>
        <v>133</v>
      </c>
      <c r="C19" s="53">
        <f>D16</f>
        <v>82</v>
      </c>
      <c r="D19" s="134">
        <f>C19*B19</f>
        <v>10906</v>
      </c>
      <c r="E19" s="62">
        <f>E13</f>
        <v>0.95</v>
      </c>
      <c r="F19" s="120"/>
      <c r="G19" s="120"/>
      <c r="H19" s="120"/>
      <c r="I19" s="120"/>
    </row>
    <row r="20" ht="15.75" customHeight="1">
      <c r="A20" s="131" t="s">
        <v>52</v>
      </c>
      <c r="B20" s="134">
        <f>D11</f>
        <v>30.00019241</v>
      </c>
      <c r="C20" s="38">
        <f>C19</f>
        <v>82</v>
      </c>
      <c r="D20" s="134">
        <f>E11</f>
        <v>1745.578333</v>
      </c>
      <c r="E20" s="135">
        <f t="shared" ref="E20:E21" si="7">D19</f>
        <v>10906</v>
      </c>
      <c r="F20" s="136" t="s">
        <v>53</v>
      </c>
      <c r="G20" s="104"/>
      <c r="H20" s="104"/>
      <c r="I20" s="120"/>
    </row>
    <row r="21" ht="15.75" customHeight="1">
      <c r="A21" s="131"/>
      <c r="B21" s="132"/>
      <c r="C21" s="38"/>
      <c r="D21" s="131"/>
      <c r="E21" s="109">
        <f t="shared" si="7"/>
        <v>1745.578333</v>
      </c>
      <c r="F21" s="110" t="s">
        <v>54</v>
      </c>
      <c r="G21" s="56"/>
      <c r="H21" s="105"/>
      <c r="I21" s="120"/>
    </row>
    <row r="22" ht="15.75" customHeight="1">
      <c r="A22" s="120"/>
      <c r="B22" s="137"/>
      <c r="C22" s="120"/>
      <c r="D22" s="120"/>
      <c r="E22" s="135">
        <f>E20-E21</f>
        <v>9160.421667</v>
      </c>
      <c r="F22" s="136" t="s">
        <v>55</v>
      </c>
      <c r="G22" s="56"/>
      <c r="H22" s="105"/>
      <c r="I22" s="120"/>
    </row>
    <row r="23" ht="15.75" customHeight="1">
      <c r="A23" s="120"/>
      <c r="B23" s="120"/>
      <c r="C23" s="120"/>
      <c r="D23" s="120"/>
      <c r="E23" s="30" t="s">
        <v>111</v>
      </c>
      <c r="F23" s="154"/>
    </row>
    <row r="24" ht="15.75" customHeight="1">
      <c r="A24" s="104"/>
      <c r="B24" s="155"/>
      <c r="C24" s="120"/>
      <c r="D24" s="120"/>
      <c r="E24" s="156">
        <f t="shared" ref="E24:E26" si="8">(G24*H24)/12</f>
        <v>6066.666667</v>
      </c>
      <c r="F24" s="146" t="s">
        <v>102</v>
      </c>
      <c r="G24" s="156">
        <f>F2</f>
        <v>910000</v>
      </c>
      <c r="H24" s="54">
        <v>0.08</v>
      </c>
      <c r="I24" s="147">
        <v>44849.0</v>
      </c>
    </row>
    <row r="25" ht="15.75" customHeight="1">
      <c r="A25" s="120"/>
      <c r="B25" s="137"/>
      <c r="C25" s="120"/>
      <c r="D25" s="120"/>
      <c r="E25" s="156">
        <f t="shared" si="8"/>
        <v>1246.666667</v>
      </c>
      <c r="F25" s="45" t="s">
        <v>103</v>
      </c>
      <c r="G25" s="156">
        <f>SUM(F3:F5)</f>
        <v>187000</v>
      </c>
      <c r="H25" s="54">
        <v>0.08</v>
      </c>
      <c r="I25" s="149">
        <v>44927.0</v>
      </c>
    </row>
    <row r="26" ht="15.75" customHeight="1">
      <c r="A26" s="120"/>
      <c r="B26" s="137"/>
      <c r="C26" s="120"/>
      <c r="D26" s="120"/>
      <c r="E26" s="156">
        <f t="shared" si="8"/>
        <v>362.3564667</v>
      </c>
      <c r="F26" s="45" t="s">
        <v>112</v>
      </c>
      <c r="G26" s="156">
        <f>SUM(F6:F7)</f>
        <v>54353.47</v>
      </c>
      <c r="H26" s="54">
        <v>0.08</v>
      </c>
      <c r="I26" s="152"/>
    </row>
    <row r="27" ht="15.75" customHeight="1">
      <c r="A27" s="120"/>
      <c r="B27" s="137"/>
      <c r="C27" s="120"/>
      <c r="D27" s="120"/>
      <c r="E27" s="156">
        <f>SUM(E24:E25)</f>
        <v>7313.333333</v>
      </c>
      <c r="F27" s="45" t="s">
        <v>58</v>
      </c>
      <c r="G27" s="156">
        <f>SUM(G24:G26)</f>
        <v>1151353.47</v>
      </c>
      <c r="H27" s="54">
        <v>0.08</v>
      </c>
      <c r="I27" s="152"/>
    </row>
    <row r="28" ht="15.75" customHeight="1">
      <c r="A28" s="106"/>
      <c r="B28" s="106"/>
      <c r="C28" s="105"/>
      <c r="D28" s="157"/>
      <c r="E28" s="135">
        <f>E22-E27</f>
        <v>1847.088333</v>
      </c>
      <c r="F28" s="136" t="s">
        <v>113</v>
      </c>
      <c r="G28" s="120"/>
      <c r="H28" s="120"/>
      <c r="I28" s="120"/>
    </row>
    <row r="29" ht="15.75" customHeight="1">
      <c r="A29" s="106"/>
      <c r="B29" s="106"/>
      <c r="C29" s="105"/>
      <c r="D29" s="120"/>
      <c r="E29" s="38" t="s">
        <v>114</v>
      </c>
      <c r="F29" s="30"/>
      <c r="G29" s="30"/>
      <c r="H29" s="30"/>
      <c r="I29" s="106"/>
    </row>
    <row r="30" ht="15.75" customHeight="1">
      <c r="A30" s="106"/>
      <c r="B30" s="106"/>
      <c r="C30" s="105"/>
      <c r="D30" s="120"/>
      <c r="E30" s="116"/>
      <c r="F30" s="114"/>
      <c r="G30" s="116"/>
      <c r="H30" s="157"/>
      <c r="I30" s="158"/>
    </row>
    <row r="31" ht="15.75" customHeight="1">
      <c r="A31" s="106"/>
      <c r="B31" s="106"/>
      <c r="C31" s="106"/>
      <c r="D31" s="120"/>
      <c r="E31" s="116"/>
      <c r="F31" s="105"/>
      <c r="G31" s="116"/>
      <c r="H31" s="157"/>
      <c r="I31" s="158"/>
    </row>
    <row r="32" ht="15.75" customHeight="1">
      <c r="A32" s="106"/>
      <c r="B32" s="106"/>
      <c r="C32" s="106"/>
      <c r="D32" s="120"/>
      <c r="E32" s="116"/>
      <c r="F32" s="105"/>
      <c r="G32" s="116"/>
      <c r="H32" s="157"/>
      <c r="I32" s="158"/>
    </row>
    <row r="33" ht="15.75" customHeight="1">
      <c r="A33" s="105"/>
      <c r="B33" s="116"/>
      <c r="C33" s="105"/>
      <c r="D33" s="120"/>
      <c r="E33" s="116"/>
      <c r="F33" s="105"/>
      <c r="G33" s="116"/>
      <c r="H33" s="116"/>
      <c r="I33" s="105"/>
    </row>
    <row r="34" ht="15.75" customHeight="1">
      <c r="A34" s="116"/>
      <c r="B34" s="157"/>
      <c r="C34" s="30"/>
      <c r="D34" s="30"/>
      <c r="E34" s="116"/>
      <c r="F34" s="105"/>
      <c r="G34" s="117"/>
      <c r="H34" s="117"/>
      <c r="I34" s="105"/>
    </row>
    <row r="35" ht="15.75" customHeight="1">
      <c r="A35" s="159"/>
      <c r="B35" s="105"/>
      <c r="C35" s="116"/>
      <c r="D35" s="105"/>
      <c r="E35" s="116"/>
      <c r="F35" s="105"/>
      <c r="G35" s="105"/>
      <c r="H35" s="116"/>
      <c r="I35" s="105"/>
    </row>
    <row r="36" ht="15.75" customHeight="1">
      <c r="A36" s="160"/>
      <c r="B36" s="116"/>
      <c r="C36" s="116"/>
      <c r="D36" s="105"/>
      <c r="E36" s="105"/>
      <c r="F36" s="105"/>
      <c r="G36" s="105"/>
      <c r="H36" s="116"/>
      <c r="I36" s="116"/>
    </row>
    <row r="37" ht="15.75" customHeight="1">
      <c r="A37" s="160"/>
      <c r="B37" s="116"/>
      <c r="C37" s="116"/>
      <c r="D37" s="30"/>
      <c r="E37" s="30"/>
      <c r="F37" s="116"/>
      <c r="G37" s="116"/>
      <c r="H37" s="116"/>
      <c r="I37" s="116"/>
    </row>
    <row r="38" ht="15.75" customHeight="1">
      <c r="A38" s="160"/>
      <c r="B38" s="116"/>
      <c r="C38" s="116"/>
      <c r="D38" s="105"/>
      <c r="E38" s="116"/>
      <c r="F38" s="116"/>
      <c r="G38" s="116"/>
      <c r="H38" s="116"/>
      <c r="I38" s="116"/>
    </row>
    <row r="39" ht="15.75" customHeight="1">
      <c r="A39" s="160"/>
      <c r="B39" s="116"/>
      <c r="C39" s="116"/>
      <c r="D39" s="105"/>
      <c r="E39" s="116"/>
      <c r="F39" s="116"/>
      <c r="G39" s="116"/>
      <c r="H39" s="116"/>
      <c r="I39" s="116"/>
    </row>
    <row r="40" ht="15.75" customHeight="1">
      <c r="A40" s="107"/>
      <c r="B40" s="107"/>
      <c r="C40" s="107"/>
      <c r="D40" s="107"/>
      <c r="E40" s="107"/>
      <c r="F40" s="107"/>
      <c r="G40" s="107"/>
      <c r="H40" s="107"/>
      <c r="I40" s="107"/>
    </row>
    <row r="41" ht="15.75" customHeight="1">
      <c r="A41" s="128"/>
      <c r="B41" s="128"/>
      <c r="C41" s="128"/>
      <c r="D41" s="128"/>
      <c r="E41" s="128"/>
      <c r="F41" s="128"/>
      <c r="G41" s="128"/>
      <c r="H41" s="128"/>
      <c r="I41" s="12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88"/>
    <col customWidth="1" min="2" max="5" width="25.25"/>
    <col customWidth="1" min="6" max="6" width="37.38"/>
    <col customWidth="1" min="7" max="7" width="31.25"/>
    <col customWidth="1" min="8" max="9" width="25.25"/>
  </cols>
  <sheetData>
    <row r="1" ht="15.75" customHeight="1">
      <c r="A1" s="16" t="s">
        <v>89</v>
      </c>
      <c r="E1" s="104"/>
      <c r="F1" s="142" t="s">
        <v>59</v>
      </c>
      <c r="G1" s="143"/>
      <c r="H1" s="104"/>
      <c r="I1" s="104"/>
    </row>
    <row r="2" ht="15.75" customHeight="1">
      <c r="A2" s="108" t="s">
        <v>1</v>
      </c>
      <c r="B2" s="109" t="s">
        <v>2</v>
      </c>
      <c r="C2" s="110" t="s">
        <v>3</v>
      </c>
      <c r="D2" s="111" t="s">
        <v>90</v>
      </c>
      <c r="E2" s="110" t="s">
        <v>5</v>
      </c>
      <c r="F2" s="161">
        <v>910000.0</v>
      </c>
      <c r="G2" s="145" t="s">
        <v>8</v>
      </c>
      <c r="H2" s="146" t="s">
        <v>102</v>
      </c>
      <c r="I2" s="147">
        <v>44849.0</v>
      </c>
    </row>
    <row r="3" ht="15.75" customHeight="1">
      <c r="A3" s="108" t="s">
        <v>7</v>
      </c>
      <c r="B3" s="109">
        <v>32740.0</v>
      </c>
      <c r="C3" s="109">
        <f>B3/D30</f>
        <v>176.0215054</v>
      </c>
      <c r="D3" s="109">
        <f t="shared" ref="D3:D16" si="1">C3/12</f>
        <v>14.66845878</v>
      </c>
      <c r="E3" s="109">
        <f t="shared" ref="E3:E16" si="2">B3/12</f>
        <v>2728.333333</v>
      </c>
      <c r="F3" s="144">
        <v>150000.0</v>
      </c>
      <c r="G3" s="145" t="s">
        <v>88</v>
      </c>
      <c r="H3" s="148" t="s">
        <v>103</v>
      </c>
      <c r="I3" s="149">
        <v>44927.0</v>
      </c>
    </row>
    <row r="4" ht="15.75" customHeight="1">
      <c r="A4" s="108" t="s">
        <v>9</v>
      </c>
      <c r="B4" s="109">
        <v>50400.0</v>
      </c>
      <c r="C4" s="109">
        <f>B4/D30</f>
        <v>270.9677419</v>
      </c>
      <c r="D4" s="109">
        <f t="shared" si="1"/>
        <v>22.58064516</v>
      </c>
      <c r="E4" s="109">
        <f t="shared" si="2"/>
        <v>4200</v>
      </c>
      <c r="F4" s="9">
        <v>210000.0</v>
      </c>
      <c r="G4" s="145" t="s">
        <v>10</v>
      </c>
      <c r="H4" s="148" t="s">
        <v>103</v>
      </c>
      <c r="I4" s="149">
        <v>44927.0</v>
      </c>
    </row>
    <row r="5" ht="15.75" customHeight="1">
      <c r="A5" s="150" t="s">
        <v>11</v>
      </c>
      <c r="B5" s="109">
        <v>23690.0</v>
      </c>
      <c r="C5" s="109">
        <f>B5/D30</f>
        <v>127.3655914</v>
      </c>
      <c r="D5" s="109">
        <f t="shared" si="1"/>
        <v>10.61379928</v>
      </c>
      <c r="E5" s="109">
        <f t="shared" si="2"/>
        <v>1974.166667</v>
      </c>
      <c r="F5" s="144">
        <v>30000.0</v>
      </c>
      <c r="G5" s="145" t="s">
        <v>12</v>
      </c>
      <c r="H5" s="148" t="s">
        <v>103</v>
      </c>
      <c r="I5" s="149">
        <v>44927.0</v>
      </c>
    </row>
    <row r="6" ht="15.75" customHeight="1">
      <c r="A6" s="108" t="s">
        <v>13</v>
      </c>
      <c r="B6" s="109">
        <v>3900.0</v>
      </c>
      <c r="C6" s="109">
        <f>B6/D30</f>
        <v>20.96774194</v>
      </c>
      <c r="D6" s="109">
        <f t="shared" si="1"/>
        <v>1.747311828</v>
      </c>
      <c r="E6" s="109">
        <f t="shared" si="2"/>
        <v>325</v>
      </c>
      <c r="F6" s="144">
        <v>70000.0</v>
      </c>
      <c r="G6" s="145" t="s">
        <v>14</v>
      </c>
      <c r="H6" s="148" t="s">
        <v>103</v>
      </c>
      <c r="I6" s="149">
        <v>44927.0</v>
      </c>
    </row>
    <row r="7" ht="15.75" customHeight="1">
      <c r="A7" s="108" t="s">
        <v>115</v>
      </c>
      <c r="B7" s="109">
        <v>2125.0</v>
      </c>
      <c r="C7" s="109">
        <f>B7/D30</f>
        <v>11.42473118</v>
      </c>
      <c r="D7" s="109">
        <f t="shared" si="1"/>
        <v>0.9520609319</v>
      </c>
      <c r="E7" s="109">
        <f t="shared" si="2"/>
        <v>177.0833333</v>
      </c>
      <c r="F7" s="144">
        <v>1300000.0</v>
      </c>
      <c r="G7" s="145" t="s">
        <v>116</v>
      </c>
      <c r="H7" s="45" t="s">
        <v>117</v>
      </c>
      <c r="I7" s="152">
        <v>44986.0</v>
      </c>
    </row>
    <row r="8" ht="15.75" customHeight="1">
      <c r="A8" s="108" t="s">
        <v>15</v>
      </c>
      <c r="B8" s="109">
        <v>5200.0</v>
      </c>
      <c r="C8" s="109">
        <f>B8/D30</f>
        <v>27.95698925</v>
      </c>
      <c r="D8" s="109">
        <f t="shared" si="1"/>
        <v>2.329749104</v>
      </c>
      <c r="E8" s="109">
        <f t="shared" si="2"/>
        <v>433.3333333</v>
      </c>
      <c r="F8" s="144">
        <v>200000.0</v>
      </c>
      <c r="G8" s="145" t="s">
        <v>18</v>
      </c>
      <c r="H8" s="148" t="s">
        <v>118</v>
      </c>
      <c r="I8" s="152">
        <v>45047.0</v>
      </c>
    </row>
    <row r="9" ht="15.75" customHeight="1">
      <c r="A9" s="108" t="s">
        <v>17</v>
      </c>
      <c r="B9" s="109">
        <v>7714.0</v>
      </c>
      <c r="C9" s="109">
        <f>B9/D30</f>
        <v>41.47311828</v>
      </c>
      <c r="D9" s="109">
        <f t="shared" si="1"/>
        <v>3.45609319</v>
      </c>
      <c r="E9" s="109">
        <f t="shared" si="2"/>
        <v>642.8333333</v>
      </c>
      <c r="F9" s="144">
        <v>25000.0</v>
      </c>
      <c r="G9" s="145" t="s">
        <v>15</v>
      </c>
      <c r="H9" s="148" t="s">
        <v>118</v>
      </c>
      <c r="I9" s="152">
        <v>45047.0</v>
      </c>
    </row>
    <row r="10" ht="15.75" customHeight="1">
      <c r="A10" s="108" t="s">
        <v>91</v>
      </c>
      <c r="B10" s="109">
        <v>1906.86</v>
      </c>
      <c r="C10" s="109">
        <f>B10/D30</f>
        <v>10.25193548</v>
      </c>
      <c r="D10" s="109">
        <f t="shared" si="1"/>
        <v>0.854327957</v>
      </c>
      <c r="E10" s="109">
        <f t="shared" si="2"/>
        <v>158.905</v>
      </c>
      <c r="F10" s="9">
        <v>20000.0</v>
      </c>
      <c r="G10" s="145" t="s">
        <v>21</v>
      </c>
      <c r="H10" s="148" t="s">
        <v>118</v>
      </c>
      <c r="I10" s="152">
        <v>45047.0</v>
      </c>
    </row>
    <row r="11" ht="15.75" customHeight="1">
      <c r="A11" s="150" t="s">
        <v>92</v>
      </c>
      <c r="B11" s="151">
        <v>2141.25</v>
      </c>
      <c r="C11" s="109">
        <f>B11/D30</f>
        <v>11.51209677</v>
      </c>
      <c r="D11" s="109">
        <f t="shared" si="1"/>
        <v>0.9593413978</v>
      </c>
      <c r="E11" s="109">
        <f t="shared" si="2"/>
        <v>178.4375</v>
      </c>
      <c r="F11" s="9">
        <v>10000.0</v>
      </c>
      <c r="G11" s="145" t="s">
        <v>23</v>
      </c>
      <c r="H11" s="148" t="s">
        <v>118</v>
      </c>
      <c r="I11" s="152">
        <v>45047.0</v>
      </c>
    </row>
    <row r="12" ht="15.75" customHeight="1">
      <c r="A12" s="108" t="s">
        <v>19</v>
      </c>
      <c r="B12" s="109">
        <v>2746.38</v>
      </c>
      <c r="C12" s="109">
        <f>B12/D30</f>
        <v>14.76548387</v>
      </c>
      <c r="D12" s="109">
        <f t="shared" si="1"/>
        <v>1.230456989</v>
      </c>
      <c r="E12" s="109">
        <f t="shared" si="2"/>
        <v>228.865</v>
      </c>
      <c r="F12" s="144">
        <v>500000.0</v>
      </c>
      <c r="G12" s="145" t="s">
        <v>119</v>
      </c>
      <c r="H12" s="45" t="s">
        <v>120</v>
      </c>
      <c r="I12" s="162">
        <v>45108.0</v>
      </c>
    </row>
    <row r="13" ht="15.75" customHeight="1">
      <c r="A13" s="108" t="s">
        <v>20</v>
      </c>
      <c r="B13" s="109">
        <v>2125.0</v>
      </c>
      <c r="C13" s="109">
        <f>B13/D30</f>
        <v>11.42473118</v>
      </c>
      <c r="D13" s="109">
        <f t="shared" si="1"/>
        <v>0.9520609319</v>
      </c>
      <c r="E13" s="109">
        <f t="shared" si="2"/>
        <v>177.0833333</v>
      </c>
      <c r="F13" s="144">
        <v>100000.0</v>
      </c>
      <c r="G13" s="145" t="s">
        <v>27</v>
      </c>
      <c r="H13" s="45" t="s">
        <v>120</v>
      </c>
      <c r="I13" s="162">
        <v>45108.0</v>
      </c>
    </row>
    <row r="14" ht="15.75" customHeight="1">
      <c r="A14" s="108" t="s">
        <v>22</v>
      </c>
      <c r="B14" s="109">
        <v>477.0</v>
      </c>
      <c r="C14" s="109">
        <f>B14/D30</f>
        <v>2.564516129</v>
      </c>
      <c r="D14" s="109">
        <f t="shared" si="1"/>
        <v>0.2137096774</v>
      </c>
      <c r="E14" s="109">
        <f t="shared" si="2"/>
        <v>39.75</v>
      </c>
      <c r="F14" s="144">
        <f>SUM(F3:F13)</f>
        <v>2615000</v>
      </c>
      <c r="G14" s="145" t="s">
        <v>28</v>
      </c>
      <c r="H14" s="38"/>
      <c r="I14" s="38"/>
    </row>
    <row r="15" ht="15.75" customHeight="1">
      <c r="A15" s="108" t="s">
        <v>24</v>
      </c>
      <c r="B15" s="109">
        <v>3439.45</v>
      </c>
      <c r="C15" s="109">
        <f>B15/D30</f>
        <v>18.49166667</v>
      </c>
      <c r="D15" s="109">
        <f t="shared" si="1"/>
        <v>1.540972222</v>
      </c>
      <c r="E15" s="109">
        <f t="shared" si="2"/>
        <v>286.6208333</v>
      </c>
      <c r="F15" s="161">
        <f>F18*0.1</f>
        <v>261500</v>
      </c>
      <c r="G15" s="163" t="s">
        <v>30</v>
      </c>
      <c r="H15" s="148" t="s">
        <v>112</v>
      </c>
      <c r="I15" s="53" t="s">
        <v>121</v>
      </c>
    </row>
    <row r="16" ht="15.75" customHeight="1">
      <c r="A16" s="108" t="s">
        <v>93</v>
      </c>
      <c r="B16" s="153">
        <v>397.0</v>
      </c>
      <c r="C16" s="109">
        <f>B16/D30</f>
        <v>2.134408602</v>
      </c>
      <c r="D16" s="109">
        <f t="shared" si="1"/>
        <v>0.1778673835</v>
      </c>
      <c r="E16" s="109">
        <f t="shared" si="2"/>
        <v>33.08333333</v>
      </c>
      <c r="F16" s="144">
        <f>E44*12</f>
        <v>664841.1736</v>
      </c>
      <c r="G16" s="163" t="s">
        <v>31</v>
      </c>
      <c r="H16" s="148" t="s">
        <v>112</v>
      </c>
      <c r="I16" s="53" t="s">
        <v>121</v>
      </c>
    </row>
    <row r="17" ht="15.75" customHeight="1">
      <c r="A17" s="108"/>
      <c r="B17" s="109"/>
      <c r="C17" s="109"/>
      <c r="D17" s="109"/>
      <c r="E17" s="110"/>
      <c r="F17" s="144">
        <f>E35*12</f>
        <v>139001.94</v>
      </c>
      <c r="G17" s="163" t="s">
        <v>32</v>
      </c>
      <c r="H17" s="148" t="s">
        <v>112</v>
      </c>
      <c r="I17" s="53" t="s">
        <v>121</v>
      </c>
    </row>
    <row r="18" ht="15.75" customHeight="1">
      <c r="A18" s="108"/>
      <c r="B18" s="109"/>
      <c r="C18" s="109"/>
      <c r="D18" s="109"/>
      <c r="E18" s="110"/>
      <c r="F18" s="144">
        <f>F14</f>
        <v>2615000</v>
      </c>
      <c r="G18" s="145" t="s">
        <v>33</v>
      </c>
      <c r="H18" s="164"/>
      <c r="I18" s="38"/>
    </row>
    <row r="19" ht="15.75" customHeight="1">
      <c r="A19" s="108"/>
      <c r="B19" s="109"/>
      <c r="C19" s="109"/>
      <c r="D19" s="109"/>
      <c r="E19" s="110"/>
      <c r="F19" s="144">
        <f>SUM(F15:F18)</f>
        <v>3680343.114</v>
      </c>
      <c r="G19" s="145" t="s">
        <v>122</v>
      </c>
      <c r="H19" s="38"/>
      <c r="I19" s="38"/>
    </row>
    <row r="20" ht="15.75" customHeight="1">
      <c r="A20" s="108" t="s">
        <v>29</v>
      </c>
      <c r="B20" s="109">
        <f>SUM(B3:B13)</f>
        <v>134688.49</v>
      </c>
      <c r="C20" s="109">
        <f>B20/D30</f>
        <v>724.1316667</v>
      </c>
      <c r="D20" s="109">
        <f t="shared" ref="D20:E20" si="3">SUM(D3:D18)</f>
        <v>62.27685484</v>
      </c>
      <c r="E20" s="109">
        <f t="shared" si="3"/>
        <v>11583.495</v>
      </c>
      <c r="F20" s="144">
        <f>F2+F19</f>
        <v>4590343.114</v>
      </c>
      <c r="G20" s="145" t="s">
        <v>35</v>
      </c>
      <c r="H20" s="164"/>
      <c r="I20" s="38"/>
    </row>
    <row r="21" ht="15.75" customHeight="1">
      <c r="A21" s="121" t="s">
        <v>36</v>
      </c>
      <c r="B21" s="122" t="s">
        <v>37</v>
      </c>
      <c r="C21" s="122" t="s">
        <v>38</v>
      </c>
      <c r="D21" s="122" t="s">
        <v>39</v>
      </c>
      <c r="E21" s="122" t="s">
        <v>40</v>
      </c>
      <c r="F21" s="122" t="s">
        <v>38</v>
      </c>
      <c r="G21" s="123"/>
      <c r="H21" s="104"/>
      <c r="I21" s="104"/>
    </row>
    <row r="22" ht="15.75" customHeight="1">
      <c r="A22" s="125" t="s">
        <v>41</v>
      </c>
      <c r="B22" s="126">
        <v>55.0</v>
      </c>
      <c r="C22" s="126">
        <f t="shared" ref="C22:C27" si="4">B22*30</f>
        <v>1650</v>
      </c>
      <c r="D22" s="49">
        <v>25.0</v>
      </c>
      <c r="E22" s="165">
        <v>0.95</v>
      </c>
      <c r="F22" s="126">
        <f t="shared" ref="F22:F29" si="5">C22*D22*E22</f>
        <v>39187.5</v>
      </c>
      <c r="G22" s="127"/>
      <c r="H22" s="120"/>
      <c r="I22" s="120"/>
    </row>
    <row r="23" ht="15.75" customHeight="1">
      <c r="A23" s="125" t="s">
        <v>42</v>
      </c>
      <c r="B23" s="126">
        <v>30.0</v>
      </c>
      <c r="C23" s="126">
        <f t="shared" si="4"/>
        <v>900</v>
      </c>
      <c r="D23" s="49">
        <v>25.0</v>
      </c>
      <c r="E23" s="165">
        <f t="shared" ref="E23:E24" si="6">E22</f>
        <v>0.95</v>
      </c>
      <c r="F23" s="126">
        <f t="shared" si="5"/>
        <v>21375</v>
      </c>
      <c r="G23" s="127"/>
      <c r="H23" s="120"/>
      <c r="I23" s="120"/>
    </row>
    <row r="24" ht="15.75" customHeight="1">
      <c r="A24" s="125" t="s">
        <v>43</v>
      </c>
      <c r="B24" s="126">
        <v>60.0</v>
      </c>
      <c r="C24" s="126">
        <f t="shared" si="4"/>
        <v>1800</v>
      </c>
      <c r="D24" s="49">
        <v>40.0</v>
      </c>
      <c r="E24" s="165">
        <f t="shared" si="6"/>
        <v>0.95</v>
      </c>
      <c r="F24" s="126">
        <f t="shared" si="5"/>
        <v>68400</v>
      </c>
      <c r="G24" s="127"/>
      <c r="H24" s="120"/>
      <c r="I24" s="120"/>
    </row>
    <row r="25" ht="15.75" customHeight="1">
      <c r="A25" s="125" t="s">
        <v>44</v>
      </c>
      <c r="B25" s="126">
        <v>75.0</v>
      </c>
      <c r="C25" s="126">
        <f t="shared" si="4"/>
        <v>2250</v>
      </c>
      <c r="D25" s="49">
        <v>20.0</v>
      </c>
      <c r="E25" s="165">
        <f>E23</f>
        <v>0.95</v>
      </c>
      <c r="F25" s="126">
        <f t="shared" si="5"/>
        <v>42750</v>
      </c>
      <c r="G25" s="127"/>
      <c r="H25" s="120"/>
      <c r="I25" s="120"/>
    </row>
    <row r="26" ht="15.75" customHeight="1">
      <c r="A26" s="125" t="s">
        <v>45</v>
      </c>
      <c r="B26" s="126">
        <v>115.0</v>
      </c>
      <c r="C26" s="126">
        <f t="shared" si="4"/>
        <v>3450</v>
      </c>
      <c r="D26" s="49">
        <v>20.0</v>
      </c>
      <c r="E26" s="165">
        <f t="shared" ref="E26:E29" si="7">E25</f>
        <v>0.95</v>
      </c>
      <c r="F26" s="126">
        <f t="shared" si="5"/>
        <v>65550</v>
      </c>
      <c r="G26" s="127"/>
      <c r="H26" s="120"/>
      <c r="I26" s="120"/>
    </row>
    <row r="27" ht="15.75" customHeight="1">
      <c r="A27" s="125" t="s">
        <v>87</v>
      </c>
      <c r="B27" s="126">
        <v>35.0</v>
      </c>
      <c r="C27" s="126">
        <f t="shared" si="4"/>
        <v>1050</v>
      </c>
      <c r="D27" s="49">
        <v>4.0</v>
      </c>
      <c r="E27" s="165">
        <f t="shared" si="7"/>
        <v>0.95</v>
      </c>
      <c r="F27" s="126">
        <f t="shared" si="5"/>
        <v>3990</v>
      </c>
      <c r="G27" s="127"/>
      <c r="H27" s="120"/>
      <c r="I27" s="120"/>
    </row>
    <row r="28" ht="15.75" customHeight="1">
      <c r="A28" s="125" t="s">
        <v>88</v>
      </c>
      <c r="B28" s="126">
        <v>140.0</v>
      </c>
      <c r="C28" s="126">
        <f t="shared" ref="C28:C29" si="8">B28</f>
        <v>140</v>
      </c>
      <c r="D28" s="49">
        <v>20.0</v>
      </c>
      <c r="E28" s="165">
        <f t="shared" si="7"/>
        <v>0.95</v>
      </c>
      <c r="F28" s="126">
        <f t="shared" si="5"/>
        <v>2660</v>
      </c>
      <c r="G28" s="127"/>
      <c r="H28" s="120"/>
      <c r="I28" s="120"/>
    </row>
    <row r="29" ht="15.75" customHeight="1">
      <c r="A29" s="125" t="s">
        <v>46</v>
      </c>
      <c r="B29" s="126">
        <v>140.0</v>
      </c>
      <c r="C29" s="126">
        <f t="shared" si="8"/>
        <v>140</v>
      </c>
      <c r="D29" s="49">
        <v>32.0</v>
      </c>
      <c r="E29" s="165">
        <f t="shared" si="7"/>
        <v>0.95</v>
      </c>
      <c r="F29" s="126">
        <f t="shared" si="5"/>
        <v>4256</v>
      </c>
      <c r="G29" s="127"/>
      <c r="H29" s="120"/>
      <c r="I29" s="120"/>
    </row>
    <row r="30" ht="15.75" customHeight="1">
      <c r="A30" s="127"/>
      <c r="B30" s="127"/>
      <c r="C30" s="127"/>
      <c r="D30" s="49">
        <f>SUM(D22:D29)</f>
        <v>186</v>
      </c>
      <c r="E30" s="49"/>
      <c r="F30" s="126">
        <f>SUM(F22:F29)</f>
        <v>248168.5</v>
      </c>
      <c r="G30" s="49" t="s">
        <v>47</v>
      </c>
      <c r="H30" s="120"/>
      <c r="I30" s="120"/>
    </row>
    <row r="31" ht="15.75" customHeight="1">
      <c r="A31" s="129"/>
      <c r="B31" s="130"/>
      <c r="C31" s="129"/>
      <c r="D31" s="129"/>
      <c r="E31" s="130"/>
      <c r="F31" s="134">
        <f>F30/D30</f>
        <v>1334.239247</v>
      </c>
      <c r="G31" s="38" t="s">
        <v>50</v>
      </c>
      <c r="H31" s="120"/>
      <c r="I31" s="120"/>
    </row>
    <row r="32" ht="15.75" customHeight="1">
      <c r="A32" s="131"/>
      <c r="B32" s="132"/>
      <c r="C32" s="38" t="s">
        <v>48</v>
      </c>
      <c r="D32" s="38" t="s">
        <v>49</v>
      </c>
      <c r="E32" s="133" t="s">
        <v>40</v>
      </c>
      <c r="F32" s="131" t="s">
        <v>59</v>
      </c>
      <c r="G32" s="120"/>
      <c r="H32" s="120"/>
      <c r="I32" s="120"/>
    </row>
    <row r="33" ht="15.75" customHeight="1">
      <c r="A33" s="131" t="s">
        <v>51</v>
      </c>
      <c r="B33" s="134">
        <f>F31</f>
        <v>1334.239247</v>
      </c>
      <c r="C33" s="53">
        <f>D30</f>
        <v>186</v>
      </c>
      <c r="D33" s="134">
        <f t="shared" ref="D33:D34" si="9">C33*B33</f>
        <v>248168.5</v>
      </c>
      <c r="E33" s="62">
        <f>E22</f>
        <v>0.95</v>
      </c>
      <c r="F33" s="120"/>
      <c r="G33" s="120"/>
      <c r="H33" s="120"/>
      <c r="I33" s="120"/>
    </row>
    <row r="34" ht="15.75" customHeight="1">
      <c r="A34" s="131" t="s">
        <v>52</v>
      </c>
      <c r="B34" s="134">
        <f>D20</f>
        <v>62.27685484</v>
      </c>
      <c r="C34" s="38">
        <f>C33</f>
        <v>186</v>
      </c>
      <c r="D34" s="134">
        <f t="shared" si="9"/>
        <v>11583.495</v>
      </c>
      <c r="E34" s="135">
        <f t="shared" ref="E34:E35" si="10">D33</f>
        <v>248168.5</v>
      </c>
      <c r="F34" s="136" t="s">
        <v>53</v>
      </c>
      <c r="G34" s="104"/>
      <c r="H34" s="104"/>
      <c r="I34" s="120"/>
    </row>
    <row r="35" ht="15.75" customHeight="1">
      <c r="A35" s="131"/>
      <c r="B35" s="132"/>
      <c r="C35" s="38"/>
      <c r="D35" s="131"/>
      <c r="E35" s="109">
        <f t="shared" si="10"/>
        <v>11583.495</v>
      </c>
      <c r="F35" s="110" t="s">
        <v>54</v>
      </c>
      <c r="G35" s="166">
        <f>(E36+E35)/E34</f>
        <v>0.1466759278</v>
      </c>
      <c r="H35" s="110" t="s">
        <v>123</v>
      </c>
      <c r="I35" s="120"/>
    </row>
    <row r="36" ht="15.75" customHeight="1">
      <c r="A36" s="131"/>
      <c r="B36" s="132"/>
      <c r="C36" s="131"/>
      <c r="D36" s="131"/>
      <c r="E36" s="109">
        <f>E34*0.1</f>
        <v>24816.85</v>
      </c>
      <c r="F36" s="110" t="s">
        <v>124</v>
      </c>
      <c r="G36" s="120"/>
      <c r="H36" s="120"/>
      <c r="I36" s="120"/>
    </row>
    <row r="37" ht="15.75" customHeight="1">
      <c r="A37" s="120"/>
      <c r="B37" s="137"/>
      <c r="C37" s="120"/>
      <c r="D37" s="120"/>
      <c r="E37" s="135">
        <f>E34-E35-E36</f>
        <v>211768.155</v>
      </c>
      <c r="F37" s="136" t="s">
        <v>55</v>
      </c>
      <c r="G37" s="73">
        <f>100%-G35</f>
        <v>0.8533240722</v>
      </c>
      <c r="H37" s="136" t="s">
        <v>125</v>
      </c>
      <c r="I37" s="120"/>
    </row>
    <row r="38" ht="15.75" customHeight="1">
      <c r="A38" s="120"/>
      <c r="B38" s="120"/>
      <c r="C38" s="120"/>
      <c r="D38" s="120"/>
      <c r="E38" s="156">
        <f t="shared" ref="E38:E43" si="11">(G38*H38)/12</f>
        <v>12891.66667</v>
      </c>
      <c r="F38" s="146" t="s">
        <v>102</v>
      </c>
      <c r="G38" s="156">
        <f>F2</f>
        <v>910000</v>
      </c>
      <c r="H38" s="54">
        <v>0.17</v>
      </c>
      <c r="I38" s="147">
        <v>44849.0</v>
      </c>
    </row>
    <row r="39" ht="15.75" customHeight="1">
      <c r="A39" s="104"/>
      <c r="B39" s="155"/>
      <c r="C39" s="120"/>
      <c r="D39" s="120"/>
      <c r="E39" s="156">
        <f t="shared" si="11"/>
        <v>6133.333333</v>
      </c>
      <c r="F39" s="45" t="s">
        <v>103</v>
      </c>
      <c r="G39" s="156">
        <f>SUM(F3:F6)</f>
        <v>460000</v>
      </c>
      <c r="H39" s="54">
        <f t="shared" ref="H39:H43" si="12">H38-1%</f>
        <v>0.16</v>
      </c>
      <c r="I39" s="149">
        <v>44927.0</v>
      </c>
    </row>
    <row r="40" ht="15.75" customHeight="1">
      <c r="A40" s="120"/>
      <c r="B40" s="137"/>
      <c r="C40" s="120"/>
      <c r="D40" s="120"/>
      <c r="E40" s="156">
        <f t="shared" si="11"/>
        <v>16250</v>
      </c>
      <c r="F40" s="45" t="s">
        <v>117</v>
      </c>
      <c r="G40" s="156">
        <f>F7</f>
        <v>1300000</v>
      </c>
      <c r="H40" s="54">
        <f t="shared" si="12"/>
        <v>0.15</v>
      </c>
      <c r="I40" s="152">
        <v>44986.0</v>
      </c>
    </row>
    <row r="41" ht="15.75" customHeight="1">
      <c r="A41" s="120"/>
      <c r="B41" s="137"/>
      <c r="C41" s="120"/>
      <c r="D41" s="120"/>
      <c r="E41" s="156">
        <f t="shared" si="11"/>
        <v>2975</v>
      </c>
      <c r="F41" s="45" t="s">
        <v>118</v>
      </c>
      <c r="G41" s="156">
        <f>SUM(F8:F11)</f>
        <v>255000</v>
      </c>
      <c r="H41" s="54">
        <f t="shared" si="12"/>
        <v>0.14</v>
      </c>
      <c r="I41" s="152">
        <v>45047.0</v>
      </c>
    </row>
    <row r="42" ht="15.75" customHeight="1">
      <c r="A42" s="120"/>
      <c r="B42" s="137"/>
      <c r="C42" s="120"/>
      <c r="D42" s="120"/>
      <c r="E42" s="156">
        <f t="shared" si="11"/>
        <v>6500</v>
      </c>
      <c r="F42" s="45" t="s">
        <v>120</v>
      </c>
      <c r="G42" s="156">
        <f>SUM(F12:F13)</f>
        <v>600000</v>
      </c>
      <c r="H42" s="54">
        <f t="shared" si="12"/>
        <v>0.13</v>
      </c>
      <c r="I42" s="162">
        <v>45108.0</v>
      </c>
    </row>
    <row r="43" ht="15.75" customHeight="1">
      <c r="A43" s="120"/>
      <c r="B43" s="137"/>
      <c r="C43" s="120"/>
      <c r="D43" s="120"/>
      <c r="E43" s="156">
        <f t="shared" si="11"/>
        <v>10653.43114</v>
      </c>
      <c r="F43" s="45" t="s">
        <v>112</v>
      </c>
      <c r="G43" s="156">
        <f>SUM(F15:F17)</f>
        <v>1065343.114</v>
      </c>
      <c r="H43" s="54">
        <f t="shared" si="12"/>
        <v>0.12</v>
      </c>
      <c r="I43" s="53" t="s">
        <v>121</v>
      </c>
    </row>
    <row r="44" ht="15.75" customHeight="1">
      <c r="A44" s="120"/>
      <c r="B44" s="137"/>
      <c r="C44" s="120"/>
      <c r="D44" s="120"/>
      <c r="E44" s="156">
        <f>SUM(E38:E43)</f>
        <v>55403.43114</v>
      </c>
      <c r="F44" s="45" t="s">
        <v>58</v>
      </c>
      <c r="G44" s="156">
        <f>SUM(G38:G43)</f>
        <v>4590343.114</v>
      </c>
      <c r="H44" s="134" t="s">
        <v>126</v>
      </c>
      <c r="I44" s="152"/>
    </row>
    <row r="45" ht="15.75" customHeight="1">
      <c r="A45" s="120"/>
      <c r="B45" s="137"/>
      <c r="C45" s="120"/>
      <c r="D45" s="120"/>
      <c r="E45" s="135">
        <f>E37-E44</f>
        <v>156364.7239</v>
      </c>
      <c r="F45" s="136" t="s">
        <v>113</v>
      </c>
      <c r="G45" s="120"/>
      <c r="H45" s="120"/>
      <c r="I45" s="120"/>
    </row>
    <row r="46" ht="15.75" customHeight="1">
      <c r="A46" s="104"/>
      <c r="B46" s="104"/>
      <c r="C46" s="38" t="s">
        <v>63</v>
      </c>
      <c r="D46" s="167">
        <v>0.1</v>
      </c>
      <c r="E46" s="168">
        <f>(E45*D46)</f>
        <v>15636.47239</v>
      </c>
      <c r="F46" s="169" t="s">
        <v>64</v>
      </c>
      <c r="G46" s="53"/>
      <c r="H46" s="120"/>
      <c r="I46" s="162"/>
    </row>
    <row r="47" ht="15.75" customHeight="1">
      <c r="A47" s="104"/>
      <c r="B47" s="104"/>
      <c r="C47" s="38"/>
      <c r="D47" s="131" t="s">
        <v>59</v>
      </c>
      <c r="E47" s="168">
        <f>E46*12</f>
        <v>187637.6686</v>
      </c>
      <c r="F47" s="169" t="s">
        <v>127</v>
      </c>
      <c r="G47" s="104"/>
      <c r="H47" s="120"/>
      <c r="I47" s="120"/>
    </row>
    <row r="48" ht="15.75" customHeight="1">
      <c r="A48" s="104"/>
      <c r="B48" s="104"/>
      <c r="C48" s="38" t="s">
        <v>65</v>
      </c>
      <c r="D48" s="170">
        <f>100%-D46</f>
        <v>0.9</v>
      </c>
      <c r="E48" s="171">
        <f>E45-E46</f>
        <v>140728.2515</v>
      </c>
      <c r="F48" s="172" t="s">
        <v>66</v>
      </c>
      <c r="G48" s="120"/>
      <c r="H48" s="120"/>
      <c r="I48" s="120"/>
    </row>
    <row r="49" ht="15.75" customHeight="1">
      <c r="A49" s="104"/>
      <c r="B49" s="104"/>
      <c r="C49" s="120"/>
      <c r="D49" s="120"/>
      <c r="E49" s="171">
        <f>E48*12</f>
        <v>1688739.018</v>
      </c>
      <c r="F49" s="172" t="s">
        <v>128</v>
      </c>
      <c r="G49" s="120"/>
      <c r="H49" s="120"/>
      <c r="I49" s="120"/>
    </row>
    <row r="50" ht="15.75" customHeight="1">
      <c r="A50" s="49" t="s">
        <v>67</v>
      </c>
      <c r="B50" s="126" t="s">
        <v>68</v>
      </c>
      <c r="C50" s="49" t="s">
        <v>69</v>
      </c>
      <c r="D50" s="49" t="s">
        <v>70</v>
      </c>
      <c r="E50" s="138" t="s">
        <v>129</v>
      </c>
      <c r="F50" s="138" t="s">
        <v>130</v>
      </c>
      <c r="G50" s="49" t="s">
        <v>131</v>
      </c>
      <c r="H50" s="138" t="s">
        <v>132</v>
      </c>
      <c r="I50" s="49"/>
    </row>
    <row r="51" ht="15.75" customHeight="1">
      <c r="A51" s="135">
        <f>E37*12</f>
        <v>2541217.86</v>
      </c>
      <c r="B51" s="139">
        <v>0.1</v>
      </c>
      <c r="C51" s="135">
        <f>A51/B51</f>
        <v>25412178.6</v>
      </c>
      <c r="D51" s="135">
        <f>C51*0.6</f>
        <v>15247307.16</v>
      </c>
      <c r="E51" s="135">
        <f>G38</f>
        <v>910000</v>
      </c>
      <c r="F51" s="135">
        <f>F19</f>
        <v>3680343.114</v>
      </c>
      <c r="G51" s="135">
        <f>SUM(E51:F51)</f>
        <v>4590343.114</v>
      </c>
      <c r="H51" s="135">
        <f>D51-G51</f>
        <v>10656964.05</v>
      </c>
      <c r="I51" s="173"/>
    </row>
    <row r="52" ht="15.75" customHeight="1">
      <c r="A52" s="174"/>
      <c r="B52" s="49" t="s">
        <v>74</v>
      </c>
      <c r="C52" s="126" t="s">
        <v>75</v>
      </c>
      <c r="D52" s="127"/>
      <c r="E52" s="127"/>
      <c r="F52" s="127"/>
      <c r="G52" s="127"/>
      <c r="H52" s="126" t="s">
        <v>133</v>
      </c>
      <c r="I52" s="49" t="s">
        <v>134</v>
      </c>
    </row>
    <row r="53" ht="15.75" customHeight="1">
      <c r="A53" s="175" t="s">
        <v>135</v>
      </c>
      <c r="B53" s="156">
        <f>E44</f>
        <v>55403.43114</v>
      </c>
      <c r="C53" s="156">
        <f>B53*60</f>
        <v>3324205.868</v>
      </c>
      <c r="D53" s="45"/>
      <c r="E53" s="45"/>
      <c r="F53" s="45"/>
      <c r="G53" s="45"/>
      <c r="H53" s="156">
        <f>G51</f>
        <v>4590343.114</v>
      </c>
      <c r="I53" s="156">
        <f>C53</f>
        <v>3324205.868</v>
      </c>
    </row>
    <row r="54" ht="15.75" customHeight="1">
      <c r="A54" s="176" t="s">
        <v>79</v>
      </c>
      <c r="B54" s="168">
        <f>E46</f>
        <v>15636.47239</v>
      </c>
      <c r="C54" s="168">
        <f>E46*60</f>
        <v>938188.3432</v>
      </c>
      <c r="D54" s="168"/>
      <c r="E54" s="168"/>
      <c r="F54" s="168"/>
      <c r="G54" s="168"/>
      <c r="H54" s="168">
        <f>D46*H51</f>
        <v>1065696.405</v>
      </c>
      <c r="I54" s="168">
        <f>C54+H54</f>
        <v>2003884.748</v>
      </c>
    </row>
    <row r="55" ht="15.75" customHeight="1">
      <c r="A55" s="177" t="s">
        <v>136</v>
      </c>
      <c r="B55" s="134">
        <f t="shared" ref="B55:C55" si="13">SUM(B53:B54)</f>
        <v>71039.90352</v>
      </c>
      <c r="C55" s="134">
        <f t="shared" si="13"/>
        <v>4262394.211</v>
      </c>
      <c r="D55" s="134"/>
      <c r="E55" s="134"/>
      <c r="F55" s="134"/>
      <c r="G55" s="134"/>
      <c r="H55" s="134">
        <f t="shared" ref="H55:I55" si="14">SUM(H53:H54)</f>
        <v>5656039.518</v>
      </c>
      <c r="I55" s="134">
        <f t="shared" si="14"/>
        <v>5328090.616</v>
      </c>
    </row>
    <row r="56" ht="15.75" customHeight="1">
      <c r="A56" s="178" t="s">
        <v>80</v>
      </c>
      <c r="B56" s="171">
        <f>E48</f>
        <v>140728.2515</v>
      </c>
      <c r="C56" s="171">
        <f>B56*24</f>
        <v>3377478.035</v>
      </c>
      <c r="D56" s="171"/>
      <c r="E56" s="171"/>
      <c r="F56" s="171"/>
      <c r="G56" s="171"/>
      <c r="H56" s="171">
        <f>H51-(H54)</f>
        <v>9591267.642</v>
      </c>
      <c r="I56" s="171">
        <f>C56+H56</f>
        <v>12968745.68</v>
      </c>
    </row>
    <row r="57" ht="15.75" customHeight="1">
      <c r="A57" s="128"/>
      <c r="B57" s="128"/>
      <c r="C57" s="128"/>
      <c r="D57" s="128"/>
      <c r="E57" s="128"/>
      <c r="F57" s="128"/>
      <c r="G57" s="128"/>
      <c r="H57" s="128"/>
      <c r="I57" s="128"/>
    </row>
    <row r="58" ht="15.75" customHeight="1">
      <c r="A58" s="128"/>
      <c r="B58" s="128"/>
      <c r="C58" s="128"/>
      <c r="D58" s="128"/>
      <c r="E58" s="128"/>
      <c r="F58" s="128"/>
      <c r="G58" s="128"/>
      <c r="H58" s="128"/>
      <c r="I58" s="12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20.25"/>
    <col customWidth="1" min="3" max="3" width="17.88"/>
    <col customWidth="1" min="4" max="4" width="15.38"/>
    <col customWidth="1" min="5" max="5" width="18.25"/>
    <col customWidth="1" min="6" max="6" width="15.88"/>
    <col customWidth="1" min="7" max="7" width="14.38"/>
    <col customWidth="1" min="8" max="8" width="19.38"/>
  </cols>
  <sheetData>
    <row r="1" ht="15.75" customHeight="1">
      <c r="A1" s="128"/>
      <c r="B1" s="128"/>
      <c r="C1" s="128"/>
      <c r="D1" s="128"/>
      <c r="E1" s="128"/>
      <c r="F1" s="128"/>
      <c r="G1" s="179"/>
      <c r="H1" s="154"/>
    </row>
    <row r="2" ht="15.75" customHeight="1">
      <c r="A2" s="128"/>
      <c r="B2" s="128"/>
      <c r="C2" s="180" t="s">
        <v>137</v>
      </c>
      <c r="D2" s="181">
        <v>44805.0</v>
      </c>
      <c r="E2" s="128"/>
      <c r="F2" s="128"/>
      <c r="G2" s="179"/>
      <c r="H2" s="154"/>
    </row>
    <row r="3" ht="15.75" customHeight="1">
      <c r="A3" s="128"/>
      <c r="B3" s="182" t="s">
        <v>138</v>
      </c>
      <c r="C3" s="183">
        <f>Current!H41</f>
        <v>0.08</v>
      </c>
      <c r="D3" s="184" t="s">
        <v>139</v>
      </c>
      <c r="E3" s="128"/>
      <c r="F3" s="128"/>
      <c r="G3" s="179"/>
      <c r="H3" s="154"/>
    </row>
    <row r="4" ht="15.75" customHeight="1">
      <c r="A4" s="120"/>
      <c r="B4" s="182" t="s">
        <v>140</v>
      </c>
      <c r="C4" s="184">
        <v>12.0</v>
      </c>
      <c r="D4" s="128"/>
      <c r="E4" s="128"/>
      <c r="F4" s="128"/>
      <c r="G4" s="179"/>
      <c r="H4" s="154"/>
    </row>
    <row r="5" ht="15.75" customHeight="1">
      <c r="A5" s="128"/>
      <c r="B5" s="185" t="s">
        <v>141</v>
      </c>
      <c r="C5" s="184" t="str">
        <f>#REF!</f>
        <v>#REF!</v>
      </c>
      <c r="D5" s="128"/>
      <c r="E5" s="128"/>
      <c r="F5" s="128"/>
      <c r="G5" s="179"/>
      <c r="H5" s="154"/>
    </row>
    <row r="6" ht="15.75" customHeight="1">
      <c r="A6" s="128"/>
      <c r="B6" s="185" t="s">
        <v>142</v>
      </c>
      <c r="C6" s="186">
        <f>Current!G41</f>
        <v>1100000</v>
      </c>
      <c r="D6" s="128"/>
      <c r="E6" s="128"/>
      <c r="F6" s="128"/>
      <c r="G6" s="179"/>
      <c r="H6" s="154"/>
    </row>
    <row r="7" ht="15.75" customHeight="1">
      <c r="A7" s="128"/>
      <c r="B7" s="128"/>
      <c r="C7" s="128"/>
      <c r="D7" s="128"/>
      <c r="E7" s="128"/>
      <c r="F7" s="128"/>
      <c r="G7" s="179"/>
      <c r="H7" s="187"/>
    </row>
    <row r="8" ht="15.75" customHeight="1">
      <c r="A8" s="188" t="s">
        <v>143</v>
      </c>
      <c r="B8" s="189" t="s">
        <v>144</v>
      </c>
      <c r="C8" s="188" t="s">
        <v>145</v>
      </c>
      <c r="D8" s="188" t="s">
        <v>146</v>
      </c>
      <c r="E8" s="188" t="s">
        <v>147</v>
      </c>
      <c r="F8" s="190" t="s">
        <v>148</v>
      </c>
      <c r="G8" s="191" t="s">
        <v>149</v>
      </c>
      <c r="H8" s="191" t="s">
        <v>150</v>
      </c>
    </row>
    <row r="9" ht="15.75" customHeight="1">
      <c r="A9" s="188">
        <v>0.0</v>
      </c>
      <c r="B9" s="192">
        <f>D2</f>
        <v>44805</v>
      </c>
      <c r="C9" s="193" t="str">
        <f>-PMT($C$3/12,$C$5*12,$C$6)</f>
        <v>#REF!</v>
      </c>
      <c r="D9" s="194" t="str">
        <f>SUM(D10:D69)*-1</f>
        <v>#REF!</v>
      </c>
      <c r="E9" s="190" t="str">
        <f>SUM(E10:E69)</f>
        <v>#REF!</v>
      </c>
      <c r="F9" s="190">
        <f>C6</f>
        <v>1100000</v>
      </c>
      <c r="G9" s="179" t="str">
        <f>(C5*C4)*C9</f>
        <v>#REF!</v>
      </c>
      <c r="H9" s="154"/>
    </row>
    <row r="10" ht="15.75" customHeight="1">
      <c r="A10" s="195">
        <v>1.0</v>
      </c>
      <c r="B10" s="196">
        <f t="shared" ref="B10:C10" si="1">B9</f>
        <v>44805</v>
      </c>
      <c r="C10" s="197" t="str">
        <f t="shared" si="1"/>
        <v>#REF!</v>
      </c>
      <c r="D10" s="198" t="str">
        <f t="shared" ref="D10:D69" si="2">IPMT($C$3/12,A10,$C$5*12,$C$6)</f>
        <v>#REF!</v>
      </c>
      <c r="E10" s="198" t="str">
        <f t="shared" ref="E10:E69" si="3">SUM(C10+D10)</f>
        <v>#REF!</v>
      </c>
      <c r="F10" s="198" t="str">
        <f t="shared" ref="F10:F69" si="4">F9-E10</f>
        <v>#REF!</v>
      </c>
      <c r="G10" s="198" t="str">
        <f t="shared" ref="G10:G69" si="5">-PMT($C$3/12,$C$5*12,F10)*H10</f>
        <v>#REF!</v>
      </c>
      <c r="H10" s="199">
        <v>60.0</v>
      </c>
    </row>
    <row r="11" ht="15.75" customHeight="1">
      <c r="A11" s="188">
        <v>2.0</v>
      </c>
      <c r="B11" s="200">
        <f t="shared" ref="B11:B69" si="6">DATE(YEAR(B10),MONTH(B10)+1,DAY(B10))</f>
        <v>44835</v>
      </c>
      <c r="C11" s="201" t="str">
        <f t="shared" ref="C11:C69" si="7">C10</f>
        <v>#REF!</v>
      </c>
      <c r="D11" s="194" t="str">
        <f t="shared" si="2"/>
        <v>#REF!</v>
      </c>
      <c r="E11" s="194" t="str">
        <f t="shared" si="3"/>
        <v>#REF!</v>
      </c>
      <c r="F11" s="194" t="str">
        <f t="shared" si="4"/>
        <v>#REF!</v>
      </c>
      <c r="G11" s="179" t="str">
        <f t="shared" si="5"/>
        <v>#REF!</v>
      </c>
      <c r="H11" s="154">
        <f t="shared" ref="H11:H69" si="8">H10-1</f>
        <v>59</v>
      </c>
    </row>
    <row r="12" ht="15.75" customHeight="1">
      <c r="A12" s="188">
        <v>3.0</v>
      </c>
      <c r="B12" s="200">
        <f t="shared" si="6"/>
        <v>44866</v>
      </c>
      <c r="C12" s="201" t="str">
        <f t="shared" si="7"/>
        <v>#REF!</v>
      </c>
      <c r="D12" s="194" t="str">
        <f t="shared" si="2"/>
        <v>#REF!</v>
      </c>
      <c r="E12" s="194" t="str">
        <f t="shared" si="3"/>
        <v>#REF!</v>
      </c>
      <c r="F12" s="194" t="str">
        <f t="shared" si="4"/>
        <v>#REF!</v>
      </c>
      <c r="G12" s="194" t="str">
        <f t="shared" si="5"/>
        <v>#REF!</v>
      </c>
      <c r="H12" s="202">
        <f t="shared" si="8"/>
        <v>58</v>
      </c>
    </row>
    <row r="13" ht="15.75" customHeight="1">
      <c r="A13" s="188">
        <v>4.0</v>
      </c>
      <c r="B13" s="200">
        <f t="shared" si="6"/>
        <v>44896</v>
      </c>
      <c r="C13" s="201" t="str">
        <f t="shared" si="7"/>
        <v>#REF!</v>
      </c>
      <c r="D13" s="194" t="str">
        <f t="shared" si="2"/>
        <v>#REF!</v>
      </c>
      <c r="E13" s="194" t="str">
        <f t="shared" si="3"/>
        <v>#REF!</v>
      </c>
      <c r="F13" s="194" t="str">
        <f t="shared" si="4"/>
        <v>#REF!</v>
      </c>
      <c r="G13" s="179" t="str">
        <f t="shared" si="5"/>
        <v>#REF!</v>
      </c>
      <c r="H13" s="154">
        <f t="shared" si="8"/>
        <v>57</v>
      </c>
    </row>
    <row r="14" ht="15.75" customHeight="1">
      <c r="A14" s="188">
        <v>5.0</v>
      </c>
      <c r="B14" s="200">
        <f t="shared" si="6"/>
        <v>44927</v>
      </c>
      <c r="C14" s="201" t="str">
        <f t="shared" si="7"/>
        <v>#REF!</v>
      </c>
      <c r="D14" s="194" t="str">
        <f t="shared" si="2"/>
        <v>#REF!</v>
      </c>
      <c r="E14" s="194" t="str">
        <f t="shared" si="3"/>
        <v>#REF!</v>
      </c>
      <c r="F14" s="194" t="str">
        <f t="shared" si="4"/>
        <v>#REF!</v>
      </c>
      <c r="G14" s="179" t="str">
        <f t="shared" si="5"/>
        <v>#REF!</v>
      </c>
      <c r="H14" s="154">
        <f t="shared" si="8"/>
        <v>56</v>
      </c>
    </row>
    <row r="15" ht="15.75" customHeight="1">
      <c r="A15" s="188">
        <v>6.0</v>
      </c>
      <c r="B15" s="200">
        <f t="shared" si="6"/>
        <v>44958</v>
      </c>
      <c r="C15" s="201" t="str">
        <f t="shared" si="7"/>
        <v>#REF!</v>
      </c>
      <c r="D15" s="194" t="str">
        <f t="shared" si="2"/>
        <v>#REF!</v>
      </c>
      <c r="E15" s="194" t="str">
        <f t="shared" si="3"/>
        <v>#REF!</v>
      </c>
      <c r="F15" s="194" t="str">
        <f t="shared" si="4"/>
        <v>#REF!</v>
      </c>
      <c r="G15" s="179" t="str">
        <f t="shared" si="5"/>
        <v>#REF!</v>
      </c>
      <c r="H15" s="154">
        <f t="shared" si="8"/>
        <v>55</v>
      </c>
    </row>
    <row r="16" ht="15.75" customHeight="1">
      <c r="A16" s="188">
        <v>7.0</v>
      </c>
      <c r="B16" s="200">
        <f t="shared" si="6"/>
        <v>44986</v>
      </c>
      <c r="C16" s="201" t="str">
        <f t="shared" si="7"/>
        <v>#REF!</v>
      </c>
      <c r="D16" s="194" t="str">
        <f t="shared" si="2"/>
        <v>#REF!</v>
      </c>
      <c r="E16" s="194" t="str">
        <f t="shared" si="3"/>
        <v>#REF!</v>
      </c>
      <c r="F16" s="194" t="str">
        <f t="shared" si="4"/>
        <v>#REF!</v>
      </c>
      <c r="G16" s="194" t="str">
        <f t="shared" si="5"/>
        <v>#REF!</v>
      </c>
      <c r="H16" s="202">
        <f t="shared" si="8"/>
        <v>54</v>
      </c>
    </row>
    <row r="17" ht="15.75" customHeight="1">
      <c r="A17" s="188">
        <v>8.0</v>
      </c>
      <c r="B17" s="200">
        <f t="shared" si="6"/>
        <v>45017</v>
      </c>
      <c r="C17" s="201" t="str">
        <f t="shared" si="7"/>
        <v>#REF!</v>
      </c>
      <c r="D17" s="194" t="str">
        <f t="shared" si="2"/>
        <v>#REF!</v>
      </c>
      <c r="E17" s="194" t="str">
        <f t="shared" si="3"/>
        <v>#REF!</v>
      </c>
      <c r="F17" s="194" t="str">
        <f t="shared" si="4"/>
        <v>#REF!</v>
      </c>
      <c r="G17" s="179" t="str">
        <f t="shared" si="5"/>
        <v>#REF!</v>
      </c>
      <c r="H17" s="154">
        <f t="shared" si="8"/>
        <v>53</v>
      </c>
    </row>
    <row r="18" ht="15.75" customHeight="1">
      <c r="A18" s="188">
        <v>9.0</v>
      </c>
      <c r="B18" s="200">
        <f t="shared" si="6"/>
        <v>45047</v>
      </c>
      <c r="C18" s="201" t="str">
        <f t="shared" si="7"/>
        <v>#REF!</v>
      </c>
      <c r="D18" s="194" t="str">
        <f t="shared" si="2"/>
        <v>#REF!</v>
      </c>
      <c r="E18" s="194" t="str">
        <f t="shared" si="3"/>
        <v>#REF!</v>
      </c>
      <c r="F18" s="194" t="str">
        <f t="shared" si="4"/>
        <v>#REF!</v>
      </c>
      <c r="G18" s="179" t="str">
        <f t="shared" si="5"/>
        <v>#REF!</v>
      </c>
      <c r="H18" s="154">
        <f t="shared" si="8"/>
        <v>52</v>
      </c>
    </row>
    <row r="19" ht="15.75" customHeight="1">
      <c r="A19" s="188">
        <v>10.0</v>
      </c>
      <c r="B19" s="200">
        <f t="shared" si="6"/>
        <v>45078</v>
      </c>
      <c r="C19" s="201" t="str">
        <f t="shared" si="7"/>
        <v>#REF!</v>
      </c>
      <c r="D19" s="194" t="str">
        <f t="shared" si="2"/>
        <v>#REF!</v>
      </c>
      <c r="E19" s="194" t="str">
        <f t="shared" si="3"/>
        <v>#REF!</v>
      </c>
      <c r="F19" s="194" t="str">
        <f t="shared" si="4"/>
        <v>#REF!</v>
      </c>
      <c r="G19" s="179" t="str">
        <f t="shared" si="5"/>
        <v>#REF!</v>
      </c>
      <c r="H19" s="154">
        <f t="shared" si="8"/>
        <v>51</v>
      </c>
    </row>
    <row r="20" ht="15.75" customHeight="1">
      <c r="A20" s="188">
        <v>11.0</v>
      </c>
      <c r="B20" s="200">
        <f t="shared" si="6"/>
        <v>45108</v>
      </c>
      <c r="C20" s="201" t="str">
        <f t="shared" si="7"/>
        <v>#REF!</v>
      </c>
      <c r="D20" s="194" t="str">
        <f t="shared" si="2"/>
        <v>#REF!</v>
      </c>
      <c r="E20" s="194" t="str">
        <f t="shared" si="3"/>
        <v>#REF!</v>
      </c>
      <c r="F20" s="194" t="str">
        <f t="shared" si="4"/>
        <v>#REF!</v>
      </c>
      <c r="G20" s="179" t="str">
        <f t="shared" si="5"/>
        <v>#REF!</v>
      </c>
      <c r="H20" s="154">
        <f t="shared" si="8"/>
        <v>50</v>
      </c>
    </row>
    <row r="21" ht="15.75" customHeight="1">
      <c r="A21" s="188">
        <v>12.0</v>
      </c>
      <c r="B21" s="200">
        <f t="shared" si="6"/>
        <v>45139</v>
      </c>
      <c r="C21" s="201" t="str">
        <f t="shared" si="7"/>
        <v>#REF!</v>
      </c>
      <c r="D21" s="194" t="str">
        <f t="shared" si="2"/>
        <v>#REF!</v>
      </c>
      <c r="E21" s="194" t="str">
        <f t="shared" si="3"/>
        <v>#REF!</v>
      </c>
      <c r="F21" s="194" t="str">
        <f t="shared" si="4"/>
        <v>#REF!</v>
      </c>
      <c r="G21" s="179" t="str">
        <f t="shared" si="5"/>
        <v>#REF!</v>
      </c>
      <c r="H21" s="154">
        <f t="shared" si="8"/>
        <v>49</v>
      </c>
    </row>
    <row r="22" ht="15.75" customHeight="1">
      <c r="A22" s="188">
        <v>13.0</v>
      </c>
      <c r="B22" s="200">
        <f t="shared" si="6"/>
        <v>45170</v>
      </c>
      <c r="C22" s="201" t="str">
        <f t="shared" si="7"/>
        <v>#REF!</v>
      </c>
      <c r="D22" s="194" t="str">
        <f t="shared" si="2"/>
        <v>#REF!</v>
      </c>
      <c r="E22" s="194" t="str">
        <f t="shared" si="3"/>
        <v>#REF!</v>
      </c>
      <c r="F22" s="194" t="str">
        <f t="shared" si="4"/>
        <v>#REF!</v>
      </c>
      <c r="G22" s="179" t="str">
        <f t="shared" si="5"/>
        <v>#REF!</v>
      </c>
      <c r="H22" s="154">
        <f t="shared" si="8"/>
        <v>48</v>
      </c>
    </row>
    <row r="23" ht="15.75" customHeight="1">
      <c r="A23" s="188">
        <v>14.0</v>
      </c>
      <c r="B23" s="200">
        <f t="shared" si="6"/>
        <v>45200</v>
      </c>
      <c r="C23" s="201" t="str">
        <f t="shared" si="7"/>
        <v>#REF!</v>
      </c>
      <c r="D23" s="194" t="str">
        <f t="shared" si="2"/>
        <v>#REF!</v>
      </c>
      <c r="E23" s="194" t="str">
        <f t="shared" si="3"/>
        <v>#REF!</v>
      </c>
      <c r="F23" s="194" t="str">
        <f t="shared" si="4"/>
        <v>#REF!</v>
      </c>
      <c r="G23" s="179" t="str">
        <f t="shared" si="5"/>
        <v>#REF!</v>
      </c>
      <c r="H23" s="154">
        <f t="shared" si="8"/>
        <v>47</v>
      </c>
    </row>
    <row r="24" ht="15.75" customHeight="1">
      <c r="A24" s="188">
        <v>15.0</v>
      </c>
      <c r="B24" s="200">
        <f t="shared" si="6"/>
        <v>45231</v>
      </c>
      <c r="C24" s="201" t="str">
        <f t="shared" si="7"/>
        <v>#REF!</v>
      </c>
      <c r="D24" s="194" t="str">
        <f t="shared" si="2"/>
        <v>#REF!</v>
      </c>
      <c r="E24" s="194" t="str">
        <f t="shared" si="3"/>
        <v>#REF!</v>
      </c>
      <c r="F24" s="194" t="str">
        <f t="shared" si="4"/>
        <v>#REF!</v>
      </c>
      <c r="G24" s="179" t="str">
        <f t="shared" si="5"/>
        <v>#REF!</v>
      </c>
      <c r="H24" s="154">
        <f t="shared" si="8"/>
        <v>46</v>
      </c>
    </row>
    <row r="25" ht="15.75" customHeight="1">
      <c r="A25" s="188">
        <v>16.0</v>
      </c>
      <c r="B25" s="200">
        <f t="shared" si="6"/>
        <v>45261</v>
      </c>
      <c r="C25" s="201" t="str">
        <f t="shared" si="7"/>
        <v>#REF!</v>
      </c>
      <c r="D25" s="194" t="str">
        <f t="shared" si="2"/>
        <v>#REF!</v>
      </c>
      <c r="E25" s="194" t="str">
        <f t="shared" si="3"/>
        <v>#REF!</v>
      </c>
      <c r="F25" s="194" t="str">
        <f t="shared" si="4"/>
        <v>#REF!</v>
      </c>
      <c r="G25" s="179" t="str">
        <f t="shared" si="5"/>
        <v>#REF!</v>
      </c>
      <c r="H25" s="154">
        <f t="shared" si="8"/>
        <v>45</v>
      </c>
    </row>
    <row r="26" ht="15.75" customHeight="1">
      <c r="A26" s="188">
        <v>17.0</v>
      </c>
      <c r="B26" s="200">
        <f t="shared" si="6"/>
        <v>45292</v>
      </c>
      <c r="C26" s="201" t="str">
        <f t="shared" si="7"/>
        <v>#REF!</v>
      </c>
      <c r="D26" s="194" t="str">
        <f t="shared" si="2"/>
        <v>#REF!</v>
      </c>
      <c r="E26" s="194" t="str">
        <f t="shared" si="3"/>
        <v>#REF!</v>
      </c>
      <c r="F26" s="194" t="str">
        <f t="shared" si="4"/>
        <v>#REF!</v>
      </c>
      <c r="G26" s="179" t="str">
        <f t="shared" si="5"/>
        <v>#REF!</v>
      </c>
      <c r="H26" s="154">
        <f t="shared" si="8"/>
        <v>44</v>
      </c>
    </row>
    <row r="27" ht="15.75" customHeight="1">
      <c r="A27" s="188">
        <v>18.0</v>
      </c>
      <c r="B27" s="200">
        <f t="shared" si="6"/>
        <v>45323</v>
      </c>
      <c r="C27" s="201" t="str">
        <f t="shared" si="7"/>
        <v>#REF!</v>
      </c>
      <c r="D27" s="194" t="str">
        <f t="shared" si="2"/>
        <v>#REF!</v>
      </c>
      <c r="E27" s="194" t="str">
        <f t="shared" si="3"/>
        <v>#REF!</v>
      </c>
      <c r="F27" s="194" t="str">
        <f t="shared" si="4"/>
        <v>#REF!</v>
      </c>
      <c r="G27" s="179" t="str">
        <f t="shared" si="5"/>
        <v>#REF!</v>
      </c>
      <c r="H27" s="154">
        <f t="shared" si="8"/>
        <v>43</v>
      </c>
    </row>
    <row r="28" ht="15.75" customHeight="1">
      <c r="A28" s="188">
        <v>19.0</v>
      </c>
      <c r="B28" s="200">
        <f t="shared" si="6"/>
        <v>45352</v>
      </c>
      <c r="C28" s="201" t="str">
        <f t="shared" si="7"/>
        <v>#REF!</v>
      </c>
      <c r="D28" s="194" t="str">
        <f t="shared" si="2"/>
        <v>#REF!</v>
      </c>
      <c r="E28" s="194" t="str">
        <f t="shared" si="3"/>
        <v>#REF!</v>
      </c>
      <c r="F28" s="194" t="str">
        <f t="shared" si="4"/>
        <v>#REF!</v>
      </c>
      <c r="G28" s="179" t="str">
        <f t="shared" si="5"/>
        <v>#REF!</v>
      </c>
      <c r="H28" s="154">
        <f t="shared" si="8"/>
        <v>42</v>
      </c>
    </row>
    <row r="29" ht="15.75" customHeight="1">
      <c r="A29" s="188">
        <v>20.0</v>
      </c>
      <c r="B29" s="200">
        <f t="shared" si="6"/>
        <v>45383</v>
      </c>
      <c r="C29" s="201" t="str">
        <f t="shared" si="7"/>
        <v>#REF!</v>
      </c>
      <c r="D29" s="194" t="str">
        <f t="shared" si="2"/>
        <v>#REF!</v>
      </c>
      <c r="E29" s="194" t="str">
        <f t="shared" si="3"/>
        <v>#REF!</v>
      </c>
      <c r="F29" s="194" t="str">
        <f t="shared" si="4"/>
        <v>#REF!</v>
      </c>
      <c r="G29" s="179" t="str">
        <f t="shared" si="5"/>
        <v>#REF!</v>
      </c>
      <c r="H29" s="154">
        <f t="shared" si="8"/>
        <v>41</v>
      </c>
    </row>
    <row r="30" ht="15.75" customHeight="1">
      <c r="A30" s="188">
        <v>21.0</v>
      </c>
      <c r="B30" s="200">
        <f t="shared" si="6"/>
        <v>45413</v>
      </c>
      <c r="C30" s="201" t="str">
        <f t="shared" si="7"/>
        <v>#REF!</v>
      </c>
      <c r="D30" s="194" t="str">
        <f t="shared" si="2"/>
        <v>#REF!</v>
      </c>
      <c r="E30" s="194" t="str">
        <f t="shared" si="3"/>
        <v>#REF!</v>
      </c>
      <c r="F30" s="194" t="str">
        <f t="shared" si="4"/>
        <v>#REF!</v>
      </c>
      <c r="G30" s="179" t="str">
        <f t="shared" si="5"/>
        <v>#REF!</v>
      </c>
      <c r="H30" s="154">
        <f t="shared" si="8"/>
        <v>40</v>
      </c>
    </row>
    <row r="31" ht="15.75" customHeight="1">
      <c r="A31" s="188">
        <v>22.0</v>
      </c>
      <c r="B31" s="200">
        <f t="shared" si="6"/>
        <v>45444</v>
      </c>
      <c r="C31" s="201" t="str">
        <f t="shared" si="7"/>
        <v>#REF!</v>
      </c>
      <c r="D31" s="194" t="str">
        <f t="shared" si="2"/>
        <v>#REF!</v>
      </c>
      <c r="E31" s="194" t="str">
        <f t="shared" si="3"/>
        <v>#REF!</v>
      </c>
      <c r="F31" s="194" t="str">
        <f t="shared" si="4"/>
        <v>#REF!</v>
      </c>
      <c r="G31" s="179" t="str">
        <f t="shared" si="5"/>
        <v>#REF!</v>
      </c>
      <c r="H31" s="154">
        <f t="shared" si="8"/>
        <v>39</v>
      </c>
    </row>
    <row r="32" ht="15.75" customHeight="1">
      <c r="A32" s="188">
        <v>23.0</v>
      </c>
      <c r="B32" s="200">
        <f t="shared" si="6"/>
        <v>45474</v>
      </c>
      <c r="C32" s="201" t="str">
        <f t="shared" si="7"/>
        <v>#REF!</v>
      </c>
      <c r="D32" s="194" t="str">
        <f t="shared" si="2"/>
        <v>#REF!</v>
      </c>
      <c r="E32" s="194" t="str">
        <f t="shared" si="3"/>
        <v>#REF!</v>
      </c>
      <c r="F32" s="194" t="str">
        <f t="shared" si="4"/>
        <v>#REF!</v>
      </c>
      <c r="G32" s="179" t="str">
        <f t="shared" si="5"/>
        <v>#REF!</v>
      </c>
      <c r="H32" s="154">
        <f t="shared" si="8"/>
        <v>38</v>
      </c>
    </row>
    <row r="33" ht="15.75" customHeight="1">
      <c r="A33" s="188">
        <v>24.0</v>
      </c>
      <c r="B33" s="200">
        <f t="shared" si="6"/>
        <v>45505</v>
      </c>
      <c r="C33" s="201" t="str">
        <f t="shared" si="7"/>
        <v>#REF!</v>
      </c>
      <c r="D33" s="194" t="str">
        <f t="shared" si="2"/>
        <v>#REF!</v>
      </c>
      <c r="E33" s="194" t="str">
        <f t="shared" si="3"/>
        <v>#REF!</v>
      </c>
      <c r="F33" s="194" t="str">
        <f t="shared" si="4"/>
        <v>#REF!</v>
      </c>
      <c r="G33" s="179" t="str">
        <f t="shared" si="5"/>
        <v>#REF!</v>
      </c>
      <c r="H33" s="154">
        <f t="shared" si="8"/>
        <v>37</v>
      </c>
    </row>
    <row r="34" ht="15.75" customHeight="1">
      <c r="A34" s="188">
        <v>25.0</v>
      </c>
      <c r="B34" s="200">
        <f t="shared" si="6"/>
        <v>45536</v>
      </c>
      <c r="C34" s="201" t="str">
        <f t="shared" si="7"/>
        <v>#REF!</v>
      </c>
      <c r="D34" s="194" t="str">
        <f t="shared" si="2"/>
        <v>#REF!</v>
      </c>
      <c r="E34" s="194" t="str">
        <f t="shared" si="3"/>
        <v>#REF!</v>
      </c>
      <c r="F34" s="194" t="str">
        <f t="shared" si="4"/>
        <v>#REF!</v>
      </c>
      <c r="G34" s="179" t="str">
        <f t="shared" si="5"/>
        <v>#REF!</v>
      </c>
      <c r="H34" s="154">
        <f t="shared" si="8"/>
        <v>36</v>
      </c>
    </row>
    <row r="35" ht="15.75" customHeight="1">
      <c r="A35" s="188">
        <v>26.0</v>
      </c>
      <c r="B35" s="200">
        <f t="shared" si="6"/>
        <v>45566</v>
      </c>
      <c r="C35" s="201" t="str">
        <f t="shared" si="7"/>
        <v>#REF!</v>
      </c>
      <c r="D35" s="194" t="str">
        <f t="shared" si="2"/>
        <v>#REF!</v>
      </c>
      <c r="E35" s="194" t="str">
        <f t="shared" si="3"/>
        <v>#REF!</v>
      </c>
      <c r="F35" s="194" t="str">
        <f t="shared" si="4"/>
        <v>#REF!</v>
      </c>
      <c r="G35" s="179" t="str">
        <f t="shared" si="5"/>
        <v>#REF!</v>
      </c>
      <c r="H35" s="154">
        <f t="shared" si="8"/>
        <v>35</v>
      </c>
    </row>
    <row r="36" ht="15.75" customHeight="1">
      <c r="A36" s="188">
        <v>27.0</v>
      </c>
      <c r="B36" s="200">
        <f t="shared" si="6"/>
        <v>45597</v>
      </c>
      <c r="C36" s="201" t="str">
        <f t="shared" si="7"/>
        <v>#REF!</v>
      </c>
      <c r="D36" s="194" t="str">
        <f t="shared" si="2"/>
        <v>#REF!</v>
      </c>
      <c r="E36" s="194" t="str">
        <f t="shared" si="3"/>
        <v>#REF!</v>
      </c>
      <c r="F36" s="194" t="str">
        <f t="shared" si="4"/>
        <v>#REF!</v>
      </c>
      <c r="G36" s="179" t="str">
        <f t="shared" si="5"/>
        <v>#REF!</v>
      </c>
      <c r="H36" s="154">
        <f t="shared" si="8"/>
        <v>34</v>
      </c>
    </row>
    <row r="37" ht="15.75" customHeight="1">
      <c r="A37" s="188">
        <v>28.0</v>
      </c>
      <c r="B37" s="200">
        <f t="shared" si="6"/>
        <v>45627</v>
      </c>
      <c r="C37" s="201" t="str">
        <f t="shared" si="7"/>
        <v>#REF!</v>
      </c>
      <c r="D37" s="194" t="str">
        <f t="shared" si="2"/>
        <v>#REF!</v>
      </c>
      <c r="E37" s="194" t="str">
        <f t="shared" si="3"/>
        <v>#REF!</v>
      </c>
      <c r="F37" s="194" t="str">
        <f t="shared" si="4"/>
        <v>#REF!</v>
      </c>
      <c r="G37" s="179" t="str">
        <f t="shared" si="5"/>
        <v>#REF!</v>
      </c>
      <c r="H37" s="154">
        <f t="shared" si="8"/>
        <v>33</v>
      </c>
    </row>
    <row r="38" ht="15.75" customHeight="1">
      <c r="A38" s="188">
        <v>29.0</v>
      </c>
      <c r="B38" s="200">
        <f t="shared" si="6"/>
        <v>45658</v>
      </c>
      <c r="C38" s="201" t="str">
        <f t="shared" si="7"/>
        <v>#REF!</v>
      </c>
      <c r="D38" s="194" t="str">
        <f t="shared" si="2"/>
        <v>#REF!</v>
      </c>
      <c r="E38" s="194" t="str">
        <f t="shared" si="3"/>
        <v>#REF!</v>
      </c>
      <c r="F38" s="194" t="str">
        <f t="shared" si="4"/>
        <v>#REF!</v>
      </c>
      <c r="G38" s="179" t="str">
        <f t="shared" si="5"/>
        <v>#REF!</v>
      </c>
      <c r="H38" s="154">
        <f t="shared" si="8"/>
        <v>32</v>
      </c>
    </row>
    <row r="39" ht="15.75" customHeight="1">
      <c r="A39" s="188">
        <v>30.0</v>
      </c>
      <c r="B39" s="200">
        <f t="shared" si="6"/>
        <v>45689</v>
      </c>
      <c r="C39" s="201" t="str">
        <f t="shared" si="7"/>
        <v>#REF!</v>
      </c>
      <c r="D39" s="194" t="str">
        <f t="shared" si="2"/>
        <v>#REF!</v>
      </c>
      <c r="E39" s="194" t="str">
        <f t="shared" si="3"/>
        <v>#REF!</v>
      </c>
      <c r="F39" s="194" t="str">
        <f t="shared" si="4"/>
        <v>#REF!</v>
      </c>
      <c r="G39" s="179" t="str">
        <f t="shared" si="5"/>
        <v>#REF!</v>
      </c>
      <c r="H39" s="154">
        <f t="shared" si="8"/>
        <v>31</v>
      </c>
    </row>
    <row r="40" ht="15.75" customHeight="1">
      <c r="A40" s="188">
        <v>31.0</v>
      </c>
      <c r="B40" s="200">
        <f t="shared" si="6"/>
        <v>45717</v>
      </c>
      <c r="C40" s="201" t="str">
        <f t="shared" si="7"/>
        <v>#REF!</v>
      </c>
      <c r="D40" s="194" t="str">
        <f t="shared" si="2"/>
        <v>#REF!</v>
      </c>
      <c r="E40" s="194" t="str">
        <f t="shared" si="3"/>
        <v>#REF!</v>
      </c>
      <c r="F40" s="194" t="str">
        <f t="shared" si="4"/>
        <v>#REF!</v>
      </c>
      <c r="G40" s="179" t="str">
        <f t="shared" si="5"/>
        <v>#REF!</v>
      </c>
      <c r="H40" s="154">
        <f t="shared" si="8"/>
        <v>30</v>
      </c>
    </row>
    <row r="41" ht="15.75" customHeight="1">
      <c r="A41" s="188">
        <v>32.0</v>
      </c>
      <c r="B41" s="200">
        <f t="shared" si="6"/>
        <v>45748</v>
      </c>
      <c r="C41" s="201" t="str">
        <f t="shared" si="7"/>
        <v>#REF!</v>
      </c>
      <c r="D41" s="194" t="str">
        <f t="shared" si="2"/>
        <v>#REF!</v>
      </c>
      <c r="E41" s="194" t="str">
        <f t="shared" si="3"/>
        <v>#REF!</v>
      </c>
      <c r="F41" s="194" t="str">
        <f t="shared" si="4"/>
        <v>#REF!</v>
      </c>
      <c r="G41" s="179" t="str">
        <f t="shared" si="5"/>
        <v>#REF!</v>
      </c>
      <c r="H41" s="154">
        <f t="shared" si="8"/>
        <v>29</v>
      </c>
    </row>
    <row r="42" ht="15.75" customHeight="1">
      <c r="A42" s="188">
        <v>33.0</v>
      </c>
      <c r="B42" s="200">
        <f t="shared" si="6"/>
        <v>45778</v>
      </c>
      <c r="C42" s="201" t="str">
        <f t="shared" si="7"/>
        <v>#REF!</v>
      </c>
      <c r="D42" s="194" t="str">
        <f t="shared" si="2"/>
        <v>#REF!</v>
      </c>
      <c r="E42" s="194" t="str">
        <f t="shared" si="3"/>
        <v>#REF!</v>
      </c>
      <c r="F42" s="194" t="str">
        <f t="shared" si="4"/>
        <v>#REF!</v>
      </c>
      <c r="G42" s="179" t="str">
        <f t="shared" si="5"/>
        <v>#REF!</v>
      </c>
      <c r="H42" s="154">
        <f t="shared" si="8"/>
        <v>28</v>
      </c>
    </row>
    <row r="43" ht="15.75" customHeight="1">
      <c r="A43" s="188">
        <v>34.0</v>
      </c>
      <c r="B43" s="200">
        <f t="shared" si="6"/>
        <v>45809</v>
      </c>
      <c r="C43" s="201" t="str">
        <f t="shared" si="7"/>
        <v>#REF!</v>
      </c>
      <c r="D43" s="194" t="str">
        <f t="shared" si="2"/>
        <v>#REF!</v>
      </c>
      <c r="E43" s="194" t="str">
        <f t="shared" si="3"/>
        <v>#REF!</v>
      </c>
      <c r="F43" s="194" t="str">
        <f t="shared" si="4"/>
        <v>#REF!</v>
      </c>
      <c r="G43" s="179" t="str">
        <f t="shared" si="5"/>
        <v>#REF!</v>
      </c>
      <c r="H43" s="154">
        <f t="shared" si="8"/>
        <v>27</v>
      </c>
    </row>
    <row r="44" ht="15.75" customHeight="1">
      <c r="A44" s="188">
        <v>35.0</v>
      </c>
      <c r="B44" s="200">
        <f t="shared" si="6"/>
        <v>45839</v>
      </c>
      <c r="C44" s="201" t="str">
        <f t="shared" si="7"/>
        <v>#REF!</v>
      </c>
      <c r="D44" s="194" t="str">
        <f t="shared" si="2"/>
        <v>#REF!</v>
      </c>
      <c r="E44" s="194" t="str">
        <f t="shared" si="3"/>
        <v>#REF!</v>
      </c>
      <c r="F44" s="194" t="str">
        <f t="shared" si="4"/>
        <v>#REF!</v>
      </c>
      <c r="G44" s="179" t="str">
        <f t="shared" si="5"/>
        <v>#REF!</v>
      </c>
      <c r="H44" s="154">
        <f t="shared" si="8"/>
        <v>26</v>
      </c>
    </row>
    <row r="45" ht="15.75" customHeight="1">
      <c r="A45" s="188">
        <v>36.0</v>
      </c>
      <c r="B45" s="200">
        <f t="shared" si="6"/>
        <v>45870</v>
      </c>
      <c r="C45" s="201" t="str">
        <f t="shared" si="7"/>
        <v>#REF!</v>
      </c>
      <c r="D45" s="194" t="str">
        <f t="shared" si="2"/>
        <v>#REF!</v>
      </c>
      <c r="E45" s="194" t="str">
        <f t="shared" si="3"/>
        <v>#REF!</v>
      </c>
      <c r="F45" s="194" t="str">
        <f t="shared" si="4"/>
        <v>#REF!</v>
      </c>
      <c r="G45" s="179" t="str">
        <f t="shared" si="5"/>
        <v>#REF!</v>
      </c>
      <c r="H45" s="154">
        <f t="shared" si="8"/>
        <v>25</v>
      </c>
    </row>
    <row r="46" ht="15.75" customHeight="1">
      <c r="A46" s="188">
        <v>37.0</v>
      </c>
      <c r="B46" s="200">
        <f t="shared" si="6"/>
        <v>45901</v>
      </c>
      <c r="C46" s="201" t="str">
        <f t="shared" si="7"/>
        <v>#REF!</v>
      </c>
      <c r="D46" s="194" t="str">
        <f t="shared" si="2"/>
        <v>#REF!</v>
      </c>
      <c r="E46" s="194" t="str">
        <f t="shared" si="3"/>
        <v>#REF!</v>
      </c>
      <c r="F46" s="194" t="str">
        <f t="shared" si="4"/>
        <v>#REF!</v>
      </c>
      <c r="G46" s="179" t="str">
        <f t="shared" si="5"/>
        <v>#REF!</v>
      </c>
      <c r="H46" s="154">
        <f t="shared" si="8"/>
        <v>24</v>
      </c>
    </row>
    <row r="47" ht="15.75" customHeight="1">
      <c r="A47" s="188">
        <v>38.0</v>
      </c>
      <c r="B47" s="200">
        <f t="shared" si="6"/>
        <v>45931</v>
      </c>
      <c r="C47" s="201" t="str">
        <f t="shared" si="7"/>
        <v>#REF!</v>
      </c>
      <c r="D47" s="194" t="str">
        <f t="shared" si="2"/>
        <v>#REF!</v>
      </c>
      <c r="E47" s="194" t="str">
        <f t="shared" si="3"/>
        <v>#REF!</v>
      </c>
      <c r="F47" s="194" t="str">
        <f t="shared" si="4"/>
        <v>#REF!</v>
      </c>
      <c r="G47" s="179" t="str">
        <f t="shared" si="5"/>
        <v>#REF!</v>
      </c>
      <c r="H47" s="154">
        <f t="shared" si="8"/>
        <v>23</v>
      </c>
    </row>
    <row r="48" ht="15.75" customHeight="1">
      <c r="A48" s="188">
        <v>39.0</v>
      </c>
      <c r="B48" s="200">
        <f t="shared" si="6"/>
        <v>45962</v>
      </c>
      <c r="C48" s="201" t="str">
        <f t="shared" si="7"/>
        <v>#REF!</v>
      </c>
      <c r="D48" s="194" t="str">
        <f t="shared" si="2"/>
        <v>#REF!</v>
      </c>
      <c r="E48" s="194" t="str">
        <f t="shared" si="3"/>
        <v>#REF!</v>
      </c>
      <c r="F48" s="194" t="str">
        <f t="shared" si="4"/>
        <v>#REF!</v>
      </c>
      <c r="G48" s="179" t="str">
        <f t="shared" si="5"/>
        <v>#REF!</v>
      </c>
      <c r="H48" s="154">
        <f t="shared" si="8"/>
        <v>22</v>
      </c>
    </row>
    <row r="49" ht="15.75" customHeight="1">
      <c r="A49" s="188">
        <v>40.0</v>
      </c>
      <c r="B49" s="200">
        <f t="shared" si="6"/>
        <v>45992</v>
      </c>
      <c r="C49" s="201" t="str">
        <f t="shared" si="7"/>
        <v>#REF!</v>
      </c>
      <c r="D49" s="194" t="str">
        <f t="shared" si="2"/>
        <v>#REF!</v>
      </c>
      <c r="E49" s="194" t="str">
        <f t="shared" si="3"/>
        <v>#REF!</v>
      </c>
      <c r="F49" s="194" t="str">
        <f t="shared" si="4"/>
        <v>#REF!</v>
      </c>
      <c r="G49" s="179" t="str">
        <f t="shared" si="5"/>
        <v>#REF!</v>
      </c>
      <c r="H49" s="154">
        <f t="shared" si="8"/>
        <v>21</v>
      </c>
    </row>
    <row r="50" ht="15.75" customHeight="1">
      <c r="A50" s="188">
        <v>41.0</v>
      </c>
      <c r="B50" s="200">
        <f t="shared" si="6"/>
        <v>46023</v>
      </c>
      <c r="C50" s="201" t="str">
        <f t="shared" si="7"/>
        <v>#REF!</v>
      </c>
      <c r="D50" s="194" t="str">
        <f t="shared" si="2"/>
        <v>#REF!</v>
      </c>
      <c r="E50" s="194" t="str">
        <f t="shared" si="3"/>
        <v>#REF!</v>
      </c>
      <c r="F50" s="194" t="str">
        <f t="shared" si="4"/>
        <v>#REF!</v>
      </c>
      <c r="G50" s="179" t="str">
        <f t="shared" si="5"/>
        <v>#REF!</v>
      </c>
      <c r="H50" s="154">
        <f t="shared" si="8"/>
        <v>20</v>
      </c>
    </row>
    <row r="51" ht="15.75" customHeight="1">
      <c r="A51" s="188">
        <v>42.0</v>
      </c>
      <c r="B51" s="200">
        <f t="shared" si="6"/>
        <v>46054</v>
      </c>
      <c r="C51" s="201" t="str">
        <f t="shared" si="7"/>
        <v>#REF!</v>
      </c>
      <c r="D51" s="194" t="str">
        <f t="shared" si="2"/>
        <v>#REF!</v>
      </c>
      <c r="E51" s="194" t="str">
        <f t="shared" si="3"/>
        <v>#REF!</v>
      </c>
      <c r="F51" s="194" t="str">
        <f t="shared" si="4"/>
        <v>#REF!</v>
      </c>
      <c r="G51" s="179" t="str">
        <f t="shared" si="5"/>
        <v>#REF!</v>
      </c>
      <c r="H51" s="154">
        <f t="shared" si="8"/>
        <v>19</v>
      </c>
    </row>
    <row r="52" ht="15.75" customHeight="1">
      <c r="A52" s="188">
        <v>43.0</v>
      </c>
      <c r="B52" s="200">
        <f t="shared" si="6"/>
        <v>46082</v>
      </c>
      <c r="C52" s="201" t="str">
        <f t="shared" si="7"/>
        <v>#REF!</v>
      </c>
      <c r="D52" s="194" t="str">
        <f t="shared" si="2"/>
        <v>#REF!</v>
      </c>
      <c r="E52" s="194" t="str">
        <f t="shared" si="3"/>
        <v>#REF!</v>
      </c>
      <c r="F52" s="194" t="str">
        <f t="shared" si="4"/>
        <v>#REF!</v>
      </c>
      <c r="G52" s="179" t="str">
        <f t="shared" si="5"/>
        <v>#REF!</v>
      </c>
      <c r="H52" s="154">
        <f t="shared" si="8"/>
        <v>18</v>
      </c>
    </row>
    <row r="53" ht="15.75" customHeight="1">
      <c r="A53" s="188">
        <v>44.0</v>
      </c>
      <c r="B53" s="200">
        <f t="shared" si="6"/>
        <v>46113</v>
      </c>
      <c r="C53" s="201" t="str">
        <f t="shared" si="7"/>
        <v>#REF!</v>
      </c>
      <c r="D53" s="194" t="str">
        <f t="shared" si="2"/>
        <v>#REF!</v>
      </c>
      <c r="E53" s="194" t="str">
        <f t="shared" si="3"/>
        <v>#REF!</v>
      </c>
      <c r="F53" s="194" t="str">
        <f t="shared" si="4"/>
        <v>#REF!</v>
      </c>
      <c r="G53" s="179" t="str">
        <f t="shared" si="5"/>
        <v>#REF!</v>
      </c>
      <c r="H53" s="154">
        <f t="shared" si="8"/>
        <v>17</v>
      </c>
    </row>
    <row r="54" ht="15.75" customHeight="1">
      <c r="A54" s="188">
        <v>45.0</v>
      </c>
      <c r="B54" s="200">
        <f t="shared" si="6"/>
        <v>46143</v>
      </c>
      <c r="C54" s="201" t="str">
        <f t="shared" si="7"/>
        <v>#REF!</v>
      </c>
      <c r="D54" s="194" t="str">
        <f t="shared" si="2"/>
        <v>#REF!</v>
      </c>
      <c r="E54" s="194" t="str">
        <f t="shared" si="3"/>
        <v>#REF!</v>
      </c>
      <c r="F54" s="194" t="str">
        <f t="shared" si="4"/>
        <v>#REF!</v>
      </c>
      <c r="G54" s="179" t="str">
        <f t="shared" si="5"/>
        <v>#REF!</v>
      </c>
      <c r="H54" s="154">
        <f t="shared" si="8"/>
        <v>16</v>
      </c>
    </row>
    <row r="55" ht="15.75" customHeight="1">
      <c r="A55" s="188">
        <v>46.0</v>
      </c>
      <c r="B55" s="200">
        <f t="shared" si="6"/>
        <v>46174</v>
      </c>
      <c r="C55" s="201" t="str">
        <f t="shared" si="7"/>
        <v>#REF!</v>
      </c>
      <c r="D55" s="194" t="str">
        <f t="shared" si="2"/>
        <v>#REF!</v>
      </c>
      <c r="E55" s="194" t="str">
        <f t="shared" si="3"/>
        <v>#REF!</v>
      </c>
      <c r="F55" s="194" t="str">
        <f t="shared" si="4"/>
        <v>#REF!</v>
      </c>
      <c r="G55" s="179" t="str">
        <f t="shared" si="5"/>
        <v>#REF!</v>
      </c>
      <c r="H55" s="154">
        <f t="shared" si="8"/>
        <v>15</v>
      </c>
    </row>
    <row r="56" ht="15.75" customHeight="1">
      <c r="A56" s="188">
        <v>47.0</v>
      </c>
      <c r="B56" s="200">
        <f t="shared" si="6"/>
        <v>46204</v>
      </c>
      <c r="C56" s="201" t="str">
        <f t="shared" si="7"/>
        <v>#REF!</v>
      </c>
      <c r="D56" s="194" t="str">
        <f t="shared" si="2"/>
        <v>#REF!</v>
      </c>
      <c r="E56" s="194" t="str">
        <f t="shared" si="3"/>
        <v>#REF!</v>
      </c>
      <c r="F56" s="194" t="str">
        <f t="shared" si="4"/>
        <v>#REF!</v>
      </c>
      <c r="G56" s="179" t="str">
        <f t="shared" si="5"/>
        <v>#REF!</v>
      </c>
      <c r="H56" s="154">
        <f t="shared" si="8"/>
        <v>14</v>
      </c>
    </row>
    <row r="57" ht="15.75" customHeight="1">
      <c r="A57" s="188">
        <v>48.0</v>
      </c>
      <c r="B57" s="200">
        <f t="shared" si="6"/>
        <v>46235</v>
      </c>
      <c r="C57" s="201" t="str">
        <f t="shared" si="7"/>
        <v>#REF!</v>
      </c>
      <c r="D57" s="194" t="str">
        <f t="shared" si="2"/>
        <v>#REF!</v>
      </c>
      <c r="E57" s="194" t="str">
        <f t="shared" si="3"/>
        <v>#REF!</v>
      </c>
      <c r="F57" s="194" t="str">
        <f t="shared" si="4"/>
        <v>#REF!</v>
      </c>
      <c r="G57" s="179" t="str">
        <f t="shared" si="5"/>
        <v>#REF!</v>
      </c>
      <c r="H57" s="154">
        <f t="shared" si="8"/>
        <v>13</v>
      </c>
    </row>
    <row r="58" ht="15.75" customHeight="1">
      <c r="A58" s="188">
        <v>49.0</v>
      </c>
      <c r="B58" s="200">
        <f t="shared" si="6"/>
        <v>46266</v>
      </c>
      <c r="C58" s="201" t="str">
        <f t="shared" si="7"/>
        <v>#REF!</v>
      </c>
      <c r="D58" s="194" t="str">
        <f t="shared" si="2"/>
        <v>#REF!</v>
      </c>
      <c r="E58" s="194" t="str">
        <f t="shared" si="3"/>
        <v>#REF!</v>
      </c>
      <c r="F58" s="194" t="str">
        <f t="shared" si="4"/>
        <v>#REF!</v>
      </c>
      <c r="G58" s="179" t="str">
        <f t="shared" si="5"/>
        <v>#REF!</v>
      </c>
      <c r="H58" s="154">
        <f t="shared" si="8"/>
        <v>12</v>
      </c>
    </row>
    <row r="59" ht="15.75" customHeight="1">
      <c r="A59" s="188">
        <v>50.0</v>
      </c>
      <c r="B59" s="200">
        <f t="shared" si="6"/>
        <v>46296</v>
      </c>
      <c r="C59" s="201" t="str">
        <f t="shared" si="7"/>
        <v>#REF!</v>
      </c>
      <c r="D59" s="194" t="str">
        <f t="shared" si="2"/>
        <v>#REF!</v>
      </c>
      <c r="E59" s="194" t="str">
        <f t="shared" si="3"/>
        <v>#REF!</v>
      </c>
      <c r="F59" s="194" t="str">
        <f t="shared" si="4"/>
        <v>#REF!</v>
      </c>
      <c r="G59" s="179" t="str">
        <f t="shared" si="5"/>
        <v>#REF!</v>
      </c>
      <c r="H59" s="154">
        <f t="shared" si="8"/>
        <v>11</v>
      </c>
    </row>
    <row r="60" ht="15.75" customHeight="1">
      <c r="A60" s="188">
        <v>51.0</v>
      </c>
      <c r="B60" s="200">
        <f t="shared" si="6"/>
        <v>46327</v>
      </c>
      <c r="C60" s="201" t="str">
        <f t="shared" si="7"/>
        <v>#REF!</v>
      </c>
      <c r="D60" s="194" t="str">
        <f t="shared" si="2"/>
        <v>#REF!</v>
      </c>
      <c r="E60" s="194" t="str">
        <f t="shared" si="3"/>
        <v>#REF!</v>
      </c>
      <c r="F60" s="194" t="str">
        <f t="shared" si="4"/>
        <v>#REF!</v>
      </c>
      <c r="G60" s="179" t="str">
        <f t="shared" si="5"/>
        <v>#REF!</v>
      </c>
      <c r="H60" s="154">
        <f t="shared" si="8"/>
        <v>10</v>
      </c>
    </row>
    <row r="61" ht="15.75" customHeight="1">
      <c r="A61" s="188">
        <v>52.0</v>
      </c>
      <c r="B61" s="200">
        <f t="shared" si="6"/>
        <v>46357</v>
      </c>
      <c r="C61" s="201" t="str">
        <f t="shared" si="7"/>
        <v>#REF!</v>
      </c>
      <c r="D61" s="194" t="str">
        <f t="shared" si="2"/>
        <v>#REF!</v>
      </c>
      <c r="E61" s="194" t="str">
        <f t="shared" si="3"/>
        <v>#REF!</v>
      </c>
      <c r="F61" s="194" t="str">
        <f t="shared" si="4"/>
        <v>#REF!</v>
      </c>
      <c r="G61" s="179" t="str">
        <f t="shared" si="5"/>
        <v>#REF!</v>
      </c>
      <c r="H61" s="154">
        <f t="shared" si="8"/>
        <v>9</v>
      </c>
    </row>
    <row r="62" ht="15.75" customHeight="1">
      <c r="A62" s="188">
        <v>53.0</v>
      </c>
      <c r="B62" s="200">
        <f t="shared" si="6"/>
        <v>46388</v>
      </c>
      <c r="C62" s="201" t="str">
        <f t="shared" si="7"/>
        <v>#REF!</v>
      </c>
      <c r="D62" s="194" t="str">
        <f t="shared" si="2"/>
        <v>#REF!</v>
      </c>
      <c r="E62" s="194" t="str">
        <f t="shared" si="3"/>
        <v>#REF!</v>
      </c>
      <c r="F62" s="194" t="str">
        <f t="shared" si="4"/>
        <v>#REF!</v>
      </c>
      <c r="G62" s="179" t="str">
        <f t="shared" si="5"/>
        <v>#REF!</v>
      </c>
      <c r="H62" s="154">
        <f t="shared" si="8"/>
        <v>8</v>
      </c>
    </row>
    <row r="63" ht="15.75" customHeight="1">
      <c r="A63" s="188">
        <v>54.0</v>
      </c>
      <c r="B63" s="200">
        <f t="shared" si="6"/>
        <v>46419</v>
      </c>
      <c r="C63" s="201" t="str">
        <f t="shared" si="7"/>
        <v>#REF!</v>
      </c>
      <c r="D63" s="194" t="str">
        <f t="shared" si="2"/>
        <v>#REF!</v>
      </c>
      <c r="E63" s="194" t="str">
        <f t="shared" si="3"/>
        <v>#REF!</v>
      </c>
      <c r="F63" s="194" t="str">
        <f t="shared" si="4"/>
        <v>#REF!</v>
      </c>
      <c r="G63" s="179" t="str">
        <f t="shared" si="5"/>
        <v>#REF!</v>
      </c>
      <c r="H63" s="154">
        <f t="shared" si="8"/>
        <v>7</v>
      </c>
    </row>
    <row r="64" ht="15.75" customHeight="1">
      <c r="A64" s="188">
        <v>55.0</v>
      </c>
      <c r="B64" s="200">
        <f t="shared" si="6"/>
        <v>46447</v>
      </c>
      <c r="C64" s="201" t="str">
        <f t="shared" si="7"/>
        <v>#REF!</v>
      </c>
      <c r="D64" s="194" t="str">
        <f t="shared" si="2"/>
        <v>#REF!</v>
      </c>
      <c r="E64" s="194" t="str">
        <f t="shared" si="3"/>
        <v>#REF!</v>
      </c>
      <c r="F64" s="194" t="str">
        <f t="shared" si="4"/>
        <v>#REF!</v>
      </c>
      <c r="G64" s="179" t="str">
        <f t="shared" si="5"/>
        <v>#REF!</v>
      </c>
      <c r="H64" s="154">
        <f t="shared" si="8"/>
        <v>6</v>
      </c>
    </row>
    <row r="65" ht="15.75" customHeight="1">
      <c r="A65" s="188">
        <v>56.0</v>
      </c>
      <c r="B65" s="200">
        <f t="shared" si="6"/>
        <v>46478</v>
      </c>
      <c r="C65" s="201" t="str">
        <f t="shared" si="7"/>
        <v>#REF!</v>
      </c>
      <c r="D65" s="194" t="str">
        <f t="shared" si="2"/>
        <v>#REF!</v>
      </c>
      <c r="E65" s="194" t="str">
        <f t="shared" si="3"/>
        <v>#REF!</v>
      </c>
      <c r="F65" s="194" t="str">
        <f t="shared" si="4"/>
        <v>#REF!</v>
      </c>
      <c r="G65" s="179" t="str">
        <f t="shared" si="5"/>
        <v>#REF!</v>
      </c>
      <c r="H65" s="154">
        <f t="shared" si="8"/>
        <v>5</v>
      </c>
    </row>
    <row r="66" ht="15.75" customHeight="1">
      <c r="A66" s="188">
        <v>57.0</v>
      </c>
      <c r="B66" s="200">
        <f t="shared" si="6"/>
        <v>46508</v>
      </c>
      <c r="C66" s="201" t="str">
        <f t="shared" si="7"/>
        <v>#REF!</v>
      </c>
      <c r="D66" s="194" t="str">
        <f t="shared" si="2"/>
        <v>#REF!</v>
      </c>
      <c r="E66" s="194" t="str">
        <f t="shared" si="3"/>
        <v>#REF!</v>
      </c>
      <c r="F66" s="194" t="str">
        <f t="shared" si="4"/>
        <v>#REF!</v>
      </c>
      <c r="G66" s="179" t="str">
        <f t="shared" si="5"/>
        <v>#REF!</v>
      </c>
      <c r="H66" s="154">
        <f t="shared" si="8"/>
        <v>4</v>
      </c>
    </row>
    <row r="67" ht="15.75" customHeight="1">
      <c r="A67" s="188">
        <v>58.0</v>
      </c>
      <c r="B67" s="200">
        <f t="shared" si="6"/>
        <v>46539</v>
      </c>
      <c r="C67" s="201" t="str">
        <f t="shared" si="7"/>
        <v>#REF!</v>
      </c>
      <c r="D67" s="194" t="str">
        <f t="shared" si="2"/>
        <v>#REF!</v>
      </c>
      <c r="E67" s="194" t="str">
        <f t="shared" si="3"/>
        <v>#REF!</v>
      </c>
      <c r="F67" s="194" t="str">
        <f t="shared" si="4"/>
        <v>#REF!</v>
      </c>
      <c r="G67" s="179" t="str">
        <f t="shared" si="5"/>
        <v>#REF!</v>
      </c>
      <c r="H67" s="154">
        <f t="shared" si="8"/>
        <v>3</v>
      </c>
    </row>
    <row r="68" ht="15.75" customHeight="1">
      <c r="A68" s="188">
        <v>59.0</v>
      </c>
      <c r="B68" s="200">
        <f t="shared" si="6"/>
        <v>46569</v>
      </c>
      <c r="C68" s="201" t="str">
        <f t="shared" si="7"/>
        <v>#REF!</v>
      </c>
      <c r="D68" s="194" t="str">
        <f t="shared" si="2"/>
        <v>#REF!</v>
      </c>
      <c r="E68" s="194" t="str">
        <f t="shared" si="3"/>
        <v>#REF!</v>
      </c>
      <c r="F68" s="194" t="str">
        <f t="shared" si="4"/>
        <v>#REF!</v>
      </c>
      <c r="G68" s="179" t="str">
        <f t="shared" si="5"/>
        <v>#REF!</v>
      </c>
      <c r="H68" s="154">
        <f t="shared" si="8"/>
        <v>2</v>
      </c>
    </row>
    <row r="69" ht="15.75" customHeight="1">
      <c r="A69" s="203">
        <v>60.0</v>
      </c>
      <c r="B69" s="204">
        <f t="shared" si="6"/>
        <v>46600</v>
      </c>
      <c r="C69" s="205" t="str">
        <f t="shared" si="7"/>
        <v>#REF!</v>
      </c>
      <c r="D69" s="186" t="str">
        <f t="shared" si="2"/>
        <v>#REF!</v>
      </c>
      <c r="E69" s="186" t="str">
        <f t="shared" si="3"/>
        <v>#REF!</v>
      </c>
      <c r="F69" s="186" t="str">
        <f t="shared" si="4"/>
        <v>#REF!</v>
      </c>
      <c r="G69" s="206" t="str">
        <f t="shared" si="5"/>
        <v>#REF!</v>
      </c>
      <c r="H69" s="207">
        <f t="shared" si="8"/>
        <v>1</v>
      </c>
    </row>
    <row r="70" ht="15.75" customHeight="1">
      <c r="A70" s="188"/>
      <c r="B70" s="200"/>
      <c r="C70" s="201"/>
      <c r="D70" s="194"/>
      <c r="E70" s="194"/>
      <c r="F70" s="194"/>
      <c r="G70" s="179"/>
      <c r="H70" s="154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8.38"/>
  </cols>
  <sheetData>
    <row r="1" ht="15.75" customHeight="1">
      <c r="A1" s="128"/>
      <c r="B1" s="128"/>
      <c r="C1" s="180" t="s">
        <v>151</v>
      </c>
      <c r="D1" s="128"/>
      <c r="E1" s="128"/>
      <c r="F1" s="128"/>
      <c r="G1" s="179"/>
      <c r="H1" s="154"/>
    </row>
    <row r="2" ht="15.75" customHeight="1">
      <c r="A2" s="128"/>
      <c r="B2" s="128"/>
      <c r="D2" s="181">
        <v>44805.0</v>
      </c>
      <c r="E2" s="128"/>
      <c r="F2" s="128"/>
      <c r="G2" s="179"/>
      <c r="H2" s="154"/>
    </row>
    <row r="3" ht="15.75" customHeight="1">
      <c r="A3" s="128"/>
      <c r="B3" s="182" t="s">
        <v>138</v>
      </c>
      <c r="C3" s="183">
        <v>0.075</v>
      </c>
      <c r="D3" s="184" t="s">
        <v>139</v>
      </c>
      <c r="E3" s="128"/>
      <c r="F3" s="128"/>
      <c r="G3" s="179"/>
      <c r="H3" s="154"/>
    </row>
    <row r="4" ht="15.75" customHeight="1">
      <c r="A4" s="120"/>
      <c r="B4" s="182" t="s">
        <v>140</v>
      </c>
      <c r="C4" s="184">
        <v>12.0</v>
      </c>
      <c r="D4" s="128"/>
      <c r="E4" s="128"/>
      <c r="F4" s="128"/>
      <c r="G4" s="179"/>
      <c r="H4" s="154"/>
    </row>
    <row r="5" ht="15.75" customHeight="1">
      <c r="A5" s="128"/>
      <c r="B5" s="185" t="s">
        <v>141</v>
      </c>
      <c r="C5" s="184">
        <v>25.0</v>
      </c>
      <c r="D5" s="128"/>
      <c r="E5" s="128"/>
      <c r="F5" s="128"/>
      <c r="G5" s="179"/>
      <c r="H5" s="154"/>
    </row>
    <row r="6" ht="15.75" customHeight="1">
      <c r="A6" s="128"/>
      <c r="B6" s="185" t="s">
        <v>142</v>
      </c>
      <c r="C6" s="135">
        <v>3921370.0</v>
      </c>
      <c r="D6" s="128"/>
      <c r="E6" s="128"/>
      <c r="F6" s="128"/>
      <c r="G6" s="179"/>
      <c r="H6" s="154"/>
    </row>
    <row r="7" ht="15.75" customHeight="1">
      <c r="A7" s="128"/>
      <c r="B7" s="128"/>
      <c r="C7" s="128"/>
      <c r="D7" s="128"/>
      <c r="E7" s="128"/>
      <c r="F7" s="128"/>
      <c r="G7" s="179"/>
      <c r="H7" s="187"/>
    </row>
    <row r="8" ht="15.75" customHeight="1">
      <c r="A8" s="188" t="s">
        <v>143</v>
      </c>
      <c r="B8" s="189" t="s">
        <v>144</v>
      </c>
      <c r="C8" s="188" t="s">
        <v>145</v>
      </c>
      <c r="D8" s="188" t="s">
        <v>146</v>
      </c>
      <c r="E8" s="188" t="s">
        <v>147</v>
      </c>
      <c r="F8" s="190" t="s">
        <v>148</v>
      </c>
      <c r="G8" s="191" t="s">
        <v>149</v>
      </c>
      <c r="H8" s="191" t="s">
        <v>150</v>
      </c>
    </row>
    <row r="9" ht="15.75" customHeight="1">
      <c r="A9" s="188">
        <v>0.0</v>
      </c>
      <c r="B9" s="192">
        <f>D2</f>
        <v>44805</v>
      </c>
      <c r="C9" s="193">
        <f>-PMT($C$3/12,$C$5*12,$C$6)</f>
        <v>28978.57835</v>
      </c>
      <c r="D9" s="194">
        <f>SUM(D10:D69)*-1</f>
        <v>1414517.391</v>
      </c>
      <c r="E9" s="190">
        <f>SUM(E10:E69)</f>
        <v>324197.3103</v>
      </c>
      <c r="F9" s="190">
        <f>C6</f>
        <v>3921370</v>
      </c>
      <c r="G9" s="179">
        <f>(C5*C4)*C9</f>
        <v>8693573.505</v>
      </c>
      <c r="H9" s="154"/>
    </row>
    <row r="10" ht="15.75" customHeight="1">
      <c r="A10" s="203">
        <v>1.0</v>
      </c>
      <c r="B10" s="204">
        <f t="shared" ref="B10:C10" si="1">B9</f>
        <v>44805</v>
      </c>
      <c r="C10" s="205">
        <f t="shared" si="1"/>
        <v>28978.57835</v>
      </c>
      <c r="D10" s="186">
        <f t="shared" ref="D10:D309" si="2">IPMT($C$3/12,A10,$C$5*12,$C$6)</f>
        <v>-24508.5625</v>
      </c>
      <c r="E10" s="186">
        <f t="shared" ref="E10:E309" si="3">SUM(C10+D10)</f>
        <v>4470.015849</v>
      </c>
      <c r="F10" s="186">
        <f t="shared" ref="F10:F309" si="4">F9-E10</f>
        <v>3916899.984</v>
      </c>
      <c r="G10" s="186">
        <f t="shared" ref="G10:G309" si="5">-PMT($C$3/12,$C$5*12,F10)*H10</f>
        <v>8683663.598</v>
      </c>
      <c r="H10" s="208">
        <v>300.0</v>
      </c>
    </row>
    <row r="11" ht="15.75" customHeight="1">
      <c r="A11" s="188">
        <f t="shared" ref="A11:A309" si="6">A10+1</f>
        <v>2</v>
      </c>
      <c r="B11" s="200">
        <f t="shared" ref="B11:B309" si="7">DATE(YEAR(B10),MONTH(B10)+1,DAY(B10))</f>
        <v>44835</v>
      </c>
      <c r="C11" s="201">
        <f t="shared" ref="C11:C309" si="8">C10</f>
        <v>28978.57835</v>
      </c>
      <c r="D11" s="194">
        <f t="shared" si="2"/>
        <v>-24480.6249</v>
      </c>
      <c r="E11" s="194">
        <f t="shared" si="3"/>
        <v>4497.953448</v>
      </c>
      <c r="F11" s="194">
        <f t="shared" si="4"/>
        <v>3912402.031</v>
      </c>
      <c r="G11" s="179">
        <f t="shared" si="5"/>
        <v>8644779.448</v>
      </c>
      <c r="H11" s="154">
        <f t="shared" ref="H11:H309" si="9">H10-1</f>
        <v>299</v>
      </c>
    </row>
    <row r="12" ht="15.75" customHeight="1">
      <c r="A12" s="188">
        <f t="shared" si="6"/>
        <v>3</v>
      </c>
      <c r="B12" s="200">
        <f t="shared" si="7"/>
        <v>44866</v>
      </c>
      <c r="C12" s="201">
        <f t="shared" si="8"/>
        <v>28978.57835</v>
      </c>
      <c r="D12" s="194">
        <f t="shared" si="2"/>
        <v>-24452.51269</v>
      </c>
      <c r="E12" s="194">
        <f t="shared" si="3"/>
        <v>4526.065657</v>
      </c>
      <c r="F12" s="194">
        <f t="shared" si="4"/>
        <v>3907875.965</v>
      </c>
      <c r="G12" s="194">
        <f t="shared" si="5"/>
        <v>8605899.869</v>
      </c>
      <c r="H12" s="202">
        <f t="shared" si="9"/>
        <v>298</v>
      </c>
    </row>
    <row r="13" ht="15.75" customHeight="1">
      <c r="A13" s="188">
        <f t="shared" si="6"/>
        <v>4</v>
      </c>
      <c r="B13" s="200">
        <f t="shared" si="7"/>
        <v>44896</v>
      </c>
      <c r="C13" s="201">
        <f t="shared" si="8"/>
        <v>28978.57835</v>
      </c>
      <c r="D13" s="194">
        <f t="shared" si="2"/>
        <v>-24424.22478</v>
      </c>
      <c r="E13" s="194">
        <f t="shared" si="3"/>
        <v>4554.353567</v>
      </c>
      <c r="F13" s="194">
        <f t="shared" si="4"/>
        <v>3903321.611</v>
      </c>
      <c r="G13" s="179">
        <f t="shared" si="5"/>
        <v>8567025.098</v>
      </c>
      <c r="H13" s="154">
        <f t="shared" si="9"/>
        <v>297</v>
      </c>
    </row>
    <row r="14" ht="15.75" customHeight="1">
      <c r="A14" s="188">
        <f t="shared" si="6"/>
        <v>5</v>
      </c>
      <c r="B14" s="200">
        <f t="shared" si="7"/>
        <v>44927</v>
      </c>
      <c r="C14" s="201">
        <f t="shared" si="8"/>
        <v>28978.57835</v>
      </c>
      <c r="D14" s="194">
        <f t="shared" si="2"/>
        <v>-24395.76007</v>
      </c>
      <c r="E14" s="194">
        <f t="shared" si="3"/>
        <v>4582.818277</v>
      </c>
      <c r="F14" s="194">
        <f t="shared" si="4"/>
        <v>3898738.793</v>
      </c>
      <c r="G14" s="179">
        <f t="shared" si="5"/>
        <v>8528155.375</v>
      </c>
      <c r="H14" s="154">
        <f t="shared" si="9"/>
        <v>296</v>
      </c>
    </row>
    <row r="15" ht="15.75" customHeight="1">
      <c r="A15" s="188">
        <f t="shared" si="6"/>
        <v>6</v>
      </c>
      <c r="B15" s="200">
        <f t="shared" si="7"/>
        <v>44958</v>
      </c>
      <c r="C15" s="201">
        <f t="shared" si="8"/>
        <v>28978.57835</v>
      </c>
      <c r="D15" s="194">
        <f t="shared" si="2"/>
        <v>-24367.11746</v>
      </c>
      <c r="E15" s="194">
        <f t="shared" si="3"/>
        <v>4611.460891</v>
      </c>
      <c r="F15" s="194">
        <f t="shared" si="4"/>
        <v>3894127.332</v>
      </c>
      <c r="G15" s="179">
        <f t="shared" si="5"/>
        <v>8489290.944</v>
      </c>
      <c r="H15" s="154">
        <f t="shared" si="9"/>
        <v>295</v>
      </c>
    </row>
    <row r="16" ht="15.75" customHeight="1">
      <c r="A16" s="188">
        <f t="shared" si="6"/>
        <v>7</v>
      </c>
      <c r="B16" s="200">
        <f t="shared" si="7"/>
        <v>44986</v>
      </c>
      <c r="C16" s="201">
        <f t="shared" si="8"/>
        <v>28978.57835</v>
      </c>
      <c r="D16" s="194">
        <f t="shared" si="2"/>
        <v>-24338.29583</v>
      </c>
      <c r="E16" s="194">
        <f t="shared" si="3"/>
        <v>4640.282522</v>
      </c>
      <c r="F16" s="194">
        <f t="shared" si="4"/>
        <v>3889487.05</v>
      </c>
      <c r="G16" s="194">
        <f t="shared" si="5"/>
        <v>8450432.051</v>
      </c>
      <c r="H16" s="202">
        <f t="shared" si="9"/>
        <v>294</v>
      </c>
    </row>
    <row r="17" ht="15.75" customHeight="1">
      <c r="A17" s="188">
        <f t="shared" si="6"/>
        <v>8</v>
      </c>
      <c r="B17" s="200">
        <f t="shared" si="7"/>
        <v>45017</v>
      </c>
      <c r="C17" s="201">
        <f t="shared" si="8"/>
        <v>28978.57835</v>
      </c>
      <c r="D17" s="194">
        <f t="shared" si="2"/>
        <v>-24309.29406</v>
      </c>
      <c r="E17" s="194">
        <f t="shared" si="3"/>
        <v>4669.284288</v>
      </c>
      <c r="F17" s="194">
        <f t="shared" si="4"/>
        <v>3884817.766</v>
      </c>
      <c r="G17" s="179">
        <f t="shared" si="5"/>
        <v>8411578.944</v>
      </c>
      <c r="H17" s="154">
        <f t="shared" si="9"/>
        <v>293</v>
      </c>
    </row>
    <row r="18" ht="15.75" customHeight="1">
      <c r="A18" s="188">
        <f t="shared" si="6"/>
        <v>9</v>
      </c>
      <c r="B18" s="200">
        <f t="shared" si="7"/>
        <v>45047</v>
      </c>
      <c r="C18" s="201">
        <f t="shared" si="8"/>
        <v>28978.57835</v>
      </c>
      <c r="D18" s="194">
        <f t="shared" si="2"/>
        <v>-24280.11103</v>
      </c>
      <c r="E18" s="194">
        <f t="shared" si="3"/>
        <v>4698.467314</v>
      </c>
      <c r="F18" s="194">
        <f t="shared" si="4"/>
        <v>3880119.298</v>
      </c>
      <c r="G18" s="179">
        <f t="shared" si="5"/>
        <v>8372731.876</v>
      </c>
      <c r="H18" s="154">
        <f t="shared" si="9"/>
        <v>292</v>
      </c>
    </row>
    <row r="19" ht="15.75" customHeight="1">
      <c r="A19" s="188">
        <f t="shared" si="6"/>
        <v>10</v>
      </c>
      <c r="B19" s="200">
        <f t="shared" si="7"/>
        <v>45078</v>
      </c>
      <c r="C19" s="201">
        <f t="shared" si="8"/>
        <v>28978.57835</v>
      </c>
      <c r="D19" s="194">
        <f t="shared" si="2"/>
        <v>-24250.74561</v>
      </c>
      <c r="E19" s="194">
        <f t="shared" si="3"/>
        <v>4727.832735</v>
      </c>
      <c r="F19" s="194">
        <f t="shared" si="4"/>
        <v>3875391.465</v>
      </c>
      <c r="G19" s="179">
        <f t="shared" si="5"/>
        <v>8333891.101</v>
      </c>
      <c r="H19" s="154">
        <f t="shared" si="9"/>
        <v>291</v>
      </c>
    </row>
    <row r="20" ht="15.75" customHeight="1">
      <c r="A20" s="188">
        <f t="shared" si="6"/>
        <v>11</v>
      </c>
      <c r="B20" s="200">
        <f t="shared" si="7"/>
        <v>45108</v>
      </c>
      <c r="C20" s="201">
        <f t="shared" si="8"/>
        <v>28978.57835</v>
      </c>
      <c r="D20" s="194">
        <f t="shared" si="2"/>
        <v>-24221.19666</v>
      </c>
      <c r="E20" s="194">
        <f t="shared" si="3"/>
        <v>4757.38169</v>
      </c>
      <c r="F20" s="194">
        <f t="shared" si="4"/>
        <v>3870634.084</v>
      </c>
      <c r="G20" s="179">
        <f t="shared" si="5"/>
        <v>8295056.877</v>
      </c>
      <c r="H20" s="154">
        <f t="shared" si="9"/>
        <v>290</v>
      </c>
    </row>
    <row r="21" ht="15.75" customHeight="1">
      <c r="A21" s="188">
        <f t="shared" si="6"/>
        <v>12</v>
      </c>
      <c r="B21" s="200">
        <f t="shared" si="7"/>
        <v>45139</v>
      </c>
      <c r="C21" s="201">
        <f t="shared" si="8"/>
        <v>28978.57835</v>
      </c>
      <c r="D21" s="194">
        <f t="shared" si="2"/>
        <v>-24191.46302</v>
      </c>
      <c r="E21" s="194">
        <f t="shared" si="3"/>
        <v>4787.115325</v>
      </c>
      <c r="F21" s="194">
        <f t="shared" si="4"/>
        <v>3865846.968</v>
      </c>
      <c r="G21" s="179">
        <f t="shared" si="5"/>
        <v>8256229.465</v>
      </c>
      <c r="H21" s="154">
        <f t="shared" si="9"/>
        <v>289</v>
      </c>
    </row>
    <row r="22" ht="15.75" customHeight="1">
      <c r="A22" s="188">
        <f t="shared" si="6"/>
        <v>13</v>
      </c>
      <c r="B22" s="200">
        <f t="shared" si="7"/>
        <v>45170</v>
      </c>
      <c r="C22" s="201">
        <f t="shared" si="8"/>
        <v>28978.57835</v>
      </c>
      <c r="D22" s="194">
        <f t="shared" si="2"/>
        <v>-24161.54355</v>
      </c>
      <c r="E22" s="194">
        <f t="shared" si="3"/>
        <v>4817.034796</v>
      </c>
      <c r="F22" s="194">
        <f t="shared" si="4"/>
        <v>3861029.934</v>
      </c>
      <c r="G22" s="179">
        <f t="shared" si="5"/>
        <v>8217409.128</v>
      </c>
      <c r="H22" s="154">
        <f t="shared" si="9"/>
        <v>288</v>
      </c>
    </row>
    <row r="23" ht="15.75" customHeight="1">
      <c r="A23" s="188">
        <f t="shared" si="6"/>
        <v>14</v>
      </c>
      <c r="B23" s="200">
        <f t="shared" si="7"/>
        <v>45200</v>
      </c>
      <c r="C23" s="201">
        <f t="shared" si="8"/>
        <v>28978.57835</v>
      </c>
      <c r="D23" s="194">
        <f t="shared" si="2"/>
        <v>-24131.43709</v>
      </c>
      <c r="E23" s="194">
        <f t="shared" si="3"/>
        <v>4847.141264</v>
      </c>
      <c r="F23" s="194">
        <f t="shared" si="4"/>
        <v>3856182.792</v>
      </c>
      <c r="G23" s="179">
        <f t="shared" si="5"/>
        <v>8178596.132</v>
      </c>
      <c r="H23" s="154">
        <f t="shared" si="9"/>
        <v>287</v>
      </c>
    </row>
    <row r="24" ht="15.75" customHeight="1">
      <c r="A24" s="188">
        <f t="shared" si="6"/>
        <v>15</v>
      </c>
      <c r="B24" s="200">
        <f t="shared" si="7"/>
        <v>45231</v>
      </c>
      <c r="C24" s="201">
        <f t="shared" si="8"/>
        <v>28978.57835</v>
      </c>
      <c r="D24" s="194">
        <f t="shared" si="2"/>
        <v>-24101.14245</v>
      </c>
      <c r="E24" s="194">
        <f t="shared" si="3"/>
        <v>4877.435896</v>
      </c>
      <c r="F24" s="194">
        <f t="shared" si="4"/>
        <v>3851305.356</v>
      </c>
      <c r="G24" s="179">
        <f t="shared" si="5"/>
        <v>8139790.749</v>
      </c>
      <c r="H24" s="154">
        <f t="shared" si="9"/>
        <v>286</v>
      </c>
    </row>
    <row r="25" ht="15.75" customHeight="1">
      <c r="A25" s="188">
        <f t="shared" si="6"/>
        <v>16</v>
      </c>
      <c r="B25" s="200">
        <f t="shared" si="7"/>
        <v>45261</v>
      </c>
      <c r="C25" s="201">
        <f t="shared" si="8"/>
        <v>28978.57835</v>
      </c>
      <c r="D25" s="194">
        <f t="shared" si="2"/>
        <v>-24070.65848</v>
      </c>
      <c r="E25" s="194">
        <f t="shared" si="3"/>
        <v>4907.919871</v>
      </c>
      <c r="F25" s="194">
        <f t="shared" si="4"/>
        <v>3846397.437</v>
      </c>
      <c r="G25" s="179">
        <f t="shared" si="5"/>
        <v>8100993.25</v>
      </c>
      <c r="H25" s="154">
        <f t="shared" si="9"/>
        <v>285</v>
      </c>
    </row>
    <row r="26" ht="15.75" customHeight="1">
      <c r="A26" s="188">
        <f t="shared" si="6"/>
        <v>17</v>
      </c>
      <c r="B26" s="200">
        <f t="shared" si="7"/>
        <v>45292</v>
      </c>
      <c r="C26" s="201">
        <f t="shared" si="8"/>
        <v>28978.57835</v>
      </c>
      <c r="D26" s="194">
        <f t="shared" si="2"/>
        <v>-24039.98398</v>
      </c>
      <c r="E26" s="194">
        <f t="shared" si="3"/>
        <v>4938.59437</v>
      </c>
      <c r="F26" s="194">
        <f t="shared" si="4"/>
        <v>3841458.842</v>
      </c>
      <c r="G26" s="179">
        <f t="shared" si="5"/>
        <v>8062203.912</v>
      </c>
      <c r="H26" s="154">
        <f t="shared" si="9"/>
        <v>284</v>
      </c>
    </row>
    <row r="27" ht="15.75" customHeight="1">
      <c r="A27" s="188">
        <f t="shared" si="6"/>
        <v>18</v>
      </c>
      <c r="B27" s="200">
        <f t="shared" si="7"/>
        <v>45323</v>
      </c>
      <c r="C27" s="201">
        <f t="shared" si="8"/>
        <v>28978.57835</v>
      </c>
      <c r="D27" s="194">
        <f t="shared" si="2"/>
        <v>-24009.11776</v>
      </c>
      <c r="E27" s="194">
        <f t="shared" si="3"/>
        <v>4969.460585</v>
      </c>
      <c r="F27" s="194">
        <f t="shared" si="4"/>
        <v>3836489.382</v>
      </c>
      <c r="G27" s="179">
        <f t="shared" si="5"/>
        <v>8023423.013</v>
      </c>
      <c r="H27" s="154">
        <f t="shared" si="9"/>
        <v>283</v>
      </c>
    </row>
    <row r="28" ht="15.75" customHeight="1">
      <c r="A28" s="188">
        <f t="shared" si="6"/>
        <v>19</v>
      </c>
      <c r="B28" s="200">
        <f t="shared" si="7"/>
        <v>45352</v>
      </c>
      <c r="C28" s="201">
        <f t="shared" si="8"/>
        <v>28978.57835</v>
      </c>
      <c r="D28" s="194">
        <f t="shared" si="2"/>
        <v>-23978.05864</v>
      </c>
      <c r="E28" s="194">
        <f t="shared" si="3"/>
        <v>5000.519713</v>
      </c>
      <c r="F28" s="194">
        <f t="shared" si="4"/>
        <v>3831488.862</v>
      </c>
      <c r="G28" s="179">
        <f t="shared" si="5"/>
        <v>7984650.836</v>
      </c>
      <c r="H28" s="154">
        <f t="shared" si="9"/>
        <v>282</v>
      </c>
    </row>
    <row r="29" ht="15.75" customHeight="1">
      <c r="A29" s="188">
        <f t="shared" si="6"/>
        <v>20</v>
      </c>
      <c r="B29" s="200">
        <f t="shared" si="7"/>
        <v>45383</v>
      </c>
      <c r="C29" s="201">
        <f t="shared" si="8"/>
        <v>28978.57835</v>
      </c>
      <c r="D29" s="194">
        <f t="shared" si="2"/>
        <v>-23946.80539</v>
      </c>
      <c r="E29" s="194">
        <f t="shared" si="3"/>
        <v>5031.772962</v>
      </c>
      <c r="F29" s="194">
        <f t="shared" si="4"/>
        <v>3826457.089</v>
      </c>
      <c r="G29" s="179">
        <f t="shared" si="5"/>
        <v>7945887.667</v>
      </c>
      <c r="H29" s="154">
        <f t="shared" si="9"/>
        <v>281</v>
      </c>
    </row>
    <row r="30" ht="15.75" customHeight="1">
      <c r="A30" s="188">
        <f t="shared" si="6"/>
        <v>21</v>
      </c>
      <c r="B30" s="200">
        <f t="shared" si="7"/>
        <v>45413</v>
      </c>
      <c r="C30" s="201">
        <f t="shared" si="8"/>
        <v>28978.57835</v>
      </c>
      <c r="D30" s="194">
        <f t="shared" si="2"/>
        <v>-23915.35681</v>
      </c>
      <c r="E30" s="194">
        <f t="shared" si="3"/>
        <v>5063.221543</v>
      </c>
      <c r="F30" s="194">
        <f t="shared" si="4"/>
        <v>3821393.867</v>
      </c>
      <c r="G30" s="179">
        <f t="shared" si="5"/>
        <v>7907133.794</v>
      </c>
      <c r="H30" s="154">
        <f t="shared" si="9"/>
        <v>280</v>
      </c>
    </row>
    <row r="31" ht="15.75" customHeight="1">
      <c r="A31" s="188">
        <f t="shared" si="6"/>
        <v>22</v>
      </c>
      <c r="B31" s="200">
        <f t="shared" si="7"/>
        <v>45444</v>
      </c>
      <c r="C31" s="201">
        <f t="shared" si="8"/>
        <v>28978.57835</v>
      </c>
      <c r="D31" s="194">
        <f t="shared" si="2"/>
        <v>-23883.71167</v>
      </c>
      <c r="E31" s="194">
        <f t="shared" si="3"/>
        <v>5094.866677</v>
      </c>
      <c r="F31" s="194">
        <f t="shared" si="4"/>
        <v>3816299.001</v>
      </c>
      <c r="G31" s="179">
        <f t="shared" si="5"/>
        <v>7868389.509</v>
      </c>
      <c r="H31" s="154">
        <f t="shared" si="9"/>
        <v>279</v>
      </c>
    </row>
    <row r="32" ht="15.75" customHeight="1">
      <c r="A32" s="188">
        <f t="shared" si="6"/>
        <v>23</v>
      </c>
      <c r="B32" s="200">
        <f t="shared" si="7"/>
        <v>45474</v>
      </c>
      <c r="C32" s="201">
        <f t="shared" si="8"/>
        <v>28978.57835</v>
      </c>
      <c r="D32" s="194">
        <f t="shared" si="2"/>
        <v>-23851.86875</v>
      </c>
      <c r="E32" s="194">
        <f t="shared" si="3"/>
        <v>5126.709594</v>
      </c>
      <c r="F32" s="194">
        <f t="shared" si="4"/>
        <v>3811172.291</v>
      </c>
      <c r="G32" s="179">
        <f t="shared" si="5"/>
        <v>7829655.107</v>
      </c>
      <c r="H32" s="154">
        <f t="shared" si="9"/>
        <v>278</v>
      </c>
    </row>
    <row r="33" ht="15.75" customHeight="1">
      <c r="A33" s="188">
        <f t="shared" si="6"/>
        <v>24</v>
      </c>
      <c r="B33" s="200">
        <f t="shared" si="7"/>
        <v>45505</v>
      </c>
      <c r="C33" s="201">
        <f t="shared" si="8"/>
        <v>28978.57835</v>
      </c>
      <c r="D33" s="194">
        <f t="shared" si="2"/>
        <v>-23819.82682</v>
      </c>
      <c r="E33" s="194">
        <f t="shared" si="3"/>
        <v>5158.751529</v>
      </c>
      <c r="F33" s="194">
        <f t="shared" si="4"/>
        <v>3806013.54</v>
      </c>
      <c r="G33" s="179">
        <f t="shared" si="5"/>
        <v>7790930.887</v>
      </c>
      <c r="H33" s="154">
        <f t="shared" si="9"/>
        <v>277</v>
      </c>
    </row>
    <row r="34" ht="15.75" customHeight="1">
      <c r="A34" s="188">
        <f t="shared" si="6"/>
        <v>25</v>
      </c>
      <c r="B34" s="200">
        <f t="shared" si="7"/>
        <v>45536</v>
      </c>
      <c r="C34" s="201">
        <f t="shared" si="8"/>
        <v>28978.57835</v>
      </c>
      <c r="D34" s="194">
        <f t="shared" si="2"/>
        <v>-23787.58462</v>
      </c>
      <c r="E34" s="194">
        <f t="shared" si="3"/>
        <v>5190.993726</v>
      </c>
      <c r="F34" s="194">
        <f t="shared" si="4"/>
        <v>3800822.546</v>
      </c>
      <c r="G34" s="179">
        <f t="shared" si="5"/>
        <v>7752217.15</v>
      </c>
      <c r="H34" s="154">
        <f t="shared" si="9"/>
        <v>276</v>
      </c>
    </row>
    <row r="35" ht="15.75" customHeight="1">
      <c r="A35" s="188">
        <f t="shared" si="6"/>
        <v>26</v>
      </c>
      <c r="B35" s="200">
        <f t="shared" si="7"/>
        <v>45566</v>
      </c>
      <c r="C35" s="201">
        <f t="shared" si="8"/>
        <v>28978.57835</v>
      </c>
      <c r="D35" s="194">
        <f t="shared" si="2"/>
        <v>-23755.14091</v>
      </c>
      <c r="E35" s="194">
        <f t="shared" si="3"/>
        <v>5223.437437</v>
      </c>
      <c r="F35" s="194">
        <f t="shared" si="4"/>
        <v>3795599.108</v>
      </c>
      <c r="G35" s="179">
        <f t="shared" si="5"/>
        <v>7713514.203</v>
      </c>
      <c r="H35" s="154">
        <f t="shared" si="9"/>
        <v>275</v>
      </c>
    </row>
    <row r="36" ht="15.75" customHeight="1">
      <c r="A36" s="188">
        <f t="shared" si="6"/>
        <v>27</v>
      </c>
      <c r="B36" s="200">
        <f t="shared" si="7"/>
        <v>45597</v>
      </c>
      <c r="C36" s="201">
        <f t="shared" si="8"/>
        <v>28978.57835</v>
      </c>
      <c r="D36" s="194">
        <f t="shared" si="2"/>
        <v>-23722.49443</v>
      </c>
      <c r="E36" s="194">
        <f t="shared" si="3"/>
        <v>5256.083921</v>
      </c>
      <c r="F36" s="194">
        <f t="shared" si="4"/>
        <v>3790343.025</v>
      </c>
      <c r="G36" s="179">
        <f t="shared" si="5"/>
        <v>7674822.353</v>
      </c>
      <c r="H36" s="154">
        <f t="shared" si="9"/>
        <v>274</v>
      </c>
    </row>
    <row r="37" ht="15.75" customHeight="1">
      <c r="A37" s="188">
        <f t="shared" si="6"/>
        <v>28</v>
      </c>
      <c r="B37" s="200">
        <f t="shared" si="7"/>
        <v>45627</v>
      </c>
      <c r="C37" s="201">
        <f t="shared" si="8"/>
        <v>28978.57835</v>
      </c>
      <c r="D37" s="194">
        <f t="shared" si="2"/>
        <v>-23689.6439</v>
      </c>
      <c r="E37" s="194">
        <f t="shared" si="3"/>
        <v>5288.934445</v>
      </c>
      <c r="F37" s="194">
        <f t="shared" si="4"/>
        <v>3785054.09</v>
      </c>
      <c r="G37" s="179">
        <f t="shared" si="5"/>
        <v>7636141.914</v>
      </c>
      <c r="H37" s="154">
        <f t="shared" si="9"/>
        <v>273</v>
      </c>
    </row>
    <row r="38" ht="15.75" customHeight="1">
      <c r="A38" s="188">
        <f t="shared" si="6"/>
        <v>29</v>
      </c>
      <c r="B38" s="200">
        <f t="shared" si="7"/>
        <v>45658</v>
      </c>
      <c r="C38" s="201">
        <f t="shared" si="8"/>
        <v>28978.57835</v>
      </c>
      <c r="D38" s="194">
        <f t="shared" si="2"/>
        <v>-23656.58806</v>
      </c>
      <c r="E38" s="194">
        <f t="shared" si="3"/>
        <v>5321.990286</v>
      </c>
      <c r="F38" s="194">
        <f t="shared" si="4"/>
        <v>3779732.1</v>
      </c>
      <c r="G38" s="179">
        <f t="shared" si="5"/>
        <v>7597473.199</v>
      </c>
      <c r="H38" s="154">
        <f t="shared" si="9"/>
        <v>272</v>
      </c>
    </row>
    <row r="39" ht="15.75" customHeight="1">
      <c r="A39" s="188">
        <f t="shared" si="6"/>
        <v>30</v>
      </c>
      <c r="B39" s="200">
        <f t="shared" si="7"/>
        <v>45689</v>
      </c>
      <c r="C39" s="201">
        <f t="shared" si="8"/>
        <v>28978.57835</v>
      </c>
      <c r="D39" s="194">
        <f t="shared" si="2"/>
        <v>-23623.32562</v>
      </c>
      <c r="E39" s="194">
        <f t="shared" si="3"/>
        <v>5355.252725</v>
      </c>
      <c r="F39" s="194">
        <f t="shared" si="4"/>
        <v>3774376.847</v>
      </c>
      <c r="G39" s="179">
        <f t="shared" si="5"/>
        <v>7558816.529</v>
      </c>
      <c r="H39" s="154">
        <f t="shared" si="9"/>
        <v>271</v>
      </c>
    </row>
    <row r="40" ht="15.75" customHeight="1">
      <c r="A40" s="188">
        <f t="shared" si="6"/>
        <v>31</v>
      </c>
      <c r="B40" s="200">
        <f t="shared" si="7"/>
        <v>45717</v>
      </c>
      <c r="C40" s="201">
        <f t="shared" si="8"/>
        <v>28978.57835</v>
      </c>
      <c r="D40" s="194">
        <f t="shared" si="2"/>
        <v>-23589.85529</v>
      </c>
      <c r="E40" s="194">
        <f t="shared" si="3"/>
        <v>5388.723054</v>
      </c>
      <c r="F40" s="194">
        <f t="shared" si="4"/>
        <v>3768988.124</v>
      </c>
      <c r="G40" s="179">
        <f t="shared" si="5"/>
        <v>7520172.227</v>
      </c>
      <c r="H40" s="154">
        <f t="shared" si="9"/>
        <v>270</v>
      </c>
    </row>
    <row r="41" ht="15.75" customHeight="1">
      <c r="A41" s="188">
        <f t="shared" si="6"/>
        <v>32</v>
      </c>
      <c r="B41" s="200">
        <f t="shared" si="7"/>
        <v>45748</v>
      </c>
      <c r="C41" s="201">
        <f t="shared" si="8"/>
        <v>28978.57835</v>
      </c>
      <c r="D41" s="194">
        <f t="shared" si="2"/>
        <v>-23556.17578</v>
      </c>
      <c r="E41" s="194">
        <f t="shared" si="3"/>
        <v>5422.402574</v>
      </c>
      <c r="F41" s="194">
        <f t="shared" si="4"/>
        <v>3763565.721</v>
      </c>
      <c r="G41" s="179">
        <f t="shared" si="5"/>
        <v>7481540.617</v>
      </c>
      <c r="H41" s="154">
        <f t="shared" si="9"/>
        <v>269</v>
      </c>
    </row>
    <row r="42" ht="15.75" customHeight="1">
      <c r="A42" s="188">
        <f t="shared" si="6"/>
        <v>33</v>
      </c>
      <c r="B42" s="200">
        <f t="shared" si="7"/>
        <v>45778</v>
      </c>
      <c r="C42" s="201">
        <f t="shared" si="8"/>
        <v>28978.57835</v>
      </c>
      <c r="D42" s="194">
        <f t="shared" si="2"/>
        <v>-23522.28576</v>
      </c>
      <c r="E42" s="194">
        <f t="shared" si="3"/>
        <v>5456.29259</v>
      </c>
      <c r="F42" s="194">
        <f t="shared" si="4"/>
        <v>3758109.429</v>
      </c>
      <c r="G42" s="179">
        <f t="shared" si="5"/>
        <v>7442922.031</v>
      </c>
      <c r="H42" s="154">
        <f t="shared" si="9"/>
        <v>268</v>
      </c>
    </row>
    <row r="43" ht="15.75" customHeight="1">
      <c r="A43" s="188">
        <f t="shared" si="6"/>
        <v>34</v>
      </c>
      <c r="B43" s="200">
        <f t="shared" si="7"/>
        <v>45809</v>
      </c>
      <c r="C43" s="201">
        <f t="shared" si="8"/>
        <v>28978.57835</v>
      </c>
      <c r="D43" s="194">
        <f t="shared" si="2"/>
        <v>-23488.18393</v>
      </c>
      <c r="E43" s="194">
        <f t="shared" si="3"/>
        <v>5490.394418</v>
      </c>
      <c r="F43" s="194">
        <f t="shared" si="4"/>
        <v>3752619.034</v>
      </c>
      <c r="G43" s="179">
        <f t="shared" si="5"/>
        <v>7404316.801</v>
      </c>
      <c r="H43" s="154">
        <f t="shared" si="9"/>
        <v>267</v>
      </c>
    </row>
    <row r="44" ht="15.75" customHeight="1">
      <c r="A44" s="188">
        <f t="shared" si="6"/>
        <v>35</v>
      </c>
      <c r="B44" s="200">
        <f t="shared" si="7"/>
        <v>45839</v>
      </c>
      <c r="C44" s="201">
        <f t="shared" si="8"/>
        <v>28978.57835</v>
      </c>
      <c r="D44" s="194">
        <f t="shared" si="2"/>
        <v>-23453.86897</v>
      </c>
      <c r="E44" s="194">
        <f t="shared" si="3"/>
        <v>5524.709383</v>
      </c>
      <c r="F44" s="194">
        <f t="shared" si="4"/>
        <v>3747094.325</v>
      </c>
      <c r="G44" s="179">
        <f t="shared" si="5"/>
        <v>7365725.265</v>
      </c>
      <c r="H44" s="154">
        <f t="shared" si="9"/>
        <v>266</v>
      </c>
    </row>
    <row r="45" ht="15.75" customHeight="1">
      <c r="A45" s="188">
        <f t="shared" si="6"/>
        <v>36</v>
      </c>
      <c r="B45" s="200">
        <f t="shared" si="7"/>
        <v>45870</v>
      </c>
      <c r="C45" s="201">
        <f t="shared" si="8"/>
        <v>28978.57835</v>
      </c>
      <c r="D45" s="194">
        <f t="shared" si="2"/>
        <v>-23419.33953</v>
      </c>
      <c r="E45" s="194">
        <f t="shared" si="3"/>
        <v>5559.238817</v>
      </c>
      <c r="F45" s="194">
        <f t="shared" si="4"/>
        <v>3741535.086</v>
      </c>
      <c r="G45" s="179">
        <f t="shared" si="5"/>
        <v>7327147.763</v>
      </c>
      <c r="H45" s="154">
        <f t="shared" si="9"/>
        <v>265</v>
      </c>
    </row>
    <row r="46" ht="15.75" customHeight="1">
      <c r="A46" s="188">
        <f t="shared" si="6"/>
        <v>37</v>
      </c>
      <c r="B46" s="200">
        <f t="shared" si="7"/>
        <v>45901</v>
      </c>
      <c r="C46" s="201">
        <f t="shared" si="8"/>
        <v>28978.57835</v>
      </c>
      <c r="D46" s="194">
        <f t="shared" si="2"/>
        <v>-23384.59429</v>
      </c>
      <c r="E46" s="194">
        <f t="shared" si="3"/>
        <v>5593.98406</v>
      </c>
      <c r="F46" s="194">
        <f t="shared" si="4"/>
        <v>3735941.102</v>
      </c>
      <c r="G46" s="179">
        <f t="shared" si="5"/>
        <v>7288584.64</v>
      </c>
      <c r="H46" s="154">
        <f t="shared" si="9"/>
        <v>264</v>
      </c>
    </row>
    <row r="47" ht="15.75" customHeight="1">
      <c r="A47" s="188">
        <f t="shared" si="6"/>
        <v>38</v>
      </c>
      <c r="B47" s="200">
        <f t="shared" si="7"/>
        <v>45931</v>
      </c>
      <c r="C47" s="201">
        <f t="shared" si="8"/>
        <v>28978.57835</v>
      </c>
      <c r="D47" s="194">
        <f t="shared" si="2"/>
        <v>-23349.63189</v>
      </c>
      <c r="E47" s="194">
        <f t="shared" si="3"/>
        <v>5628.94646</v>
      </c>
      <c r="F47" s="194">
        <f t="shared" si="4"/>
        <v>3730312.156</v>
      </c>
      <c r="G47" s="179">
        <f t="shared" si="5"/>
        <v>7250036.244</v>
      </c>
      <c r="H47" s="154">
        <f t="shared" si="9"/>
        <v>263</v>
      </c>
    </row>
    <row r="48" ht="15.75" customHeight="1">
      <c r="A48" s="188">
        <f t="shared" si="6"/>
        <v>39</v>
      </c>
      <c r="B48" s="200">
        <f t="shared" si="7"/>
        <v>45962</v>
      </c>
      <c r="C48" s="201">
        <f t="shared" si="8"/>
        <v>28978.57835</v>
      </c>
      <c r="D48" s="194">
        <f t="shared" si="2"/>
        <v>-23314.45097</v>
      </c>
      <c r="E48" s="194">
        <f t="shared" si="3"/>
        <v>5664.127375</v>
      </c>
      <c r="F48" s="194">
        <f t="shared" si="4"/>
        <v>3724648.028</v>
      </c>
      <c r="G48" s="179">
        <f t="shared" si="5"/>
        <v>7211502.927</v>
      </c>
      <c r="H48" s="154">
        <f t="shared" si="9"/>
        <v>262</v>
      </c>
    </row>
    <row r="49" ht="15.75" customHeight="1">
      <c r="A49" s="188">
        <f t="shared" si="6"/>
        <v>40</v>
      </c>
      <c r="B49" s="200">
        <f t="shared" si="7"/>
        <v>45992</v>
      </c>
      <c r="C49" s="201">
        <f t="shared" si="8"/>
        <v>28978.57835</v>
      </c>
      <c r="D49" s="194">
        <f t="shared" si="2"/>
        <v>-23279.05018</v>
      </c>
      <c r="E49" s="194">
        <f t="shared" si="3"/>
        <v>5699.528172</v>
      </c>
      <c r="F49" s="194">
        <f t="shared" si="4"/>
        <v>3718948.5</v>
      </c>
      <c r="G49" s="179">
        <f t="shared" si="5"/>
        <v>7172985.045</v>
      </c>
      <c r="H49" s="154">
        <f t="shared" si="9"/>
        <v>261</v>
      </c>
    </row>
    <row r="50" ht="15.75" customHeight="1">
      <c r="A50" s="188">
        <f t="shared" si="6"/>
        <v>41</v>
      </c>
      <c r="B50" s="200">
        <f t="shared" si="7"/>
        <v>46023</v>
      </c>
      <c r="C50" s="201">
        <f t="shared" si="8"/>
        <v>28978.57835</v>
      </c>
      <c r="D50" s="194">
        <f t="shared" si="2"/>
        <v>-23243.42813</v>
      </c>
      <c r="E50" s="194">
        <f t="shared" si="3"/>
        <v>5735.150223</v>
      </c>
      <c r="F50" s="194">
        <f t="shared" si="4"/>
        <v>3713213.35</v>
      </c>
      <c r="G50" s="179">
        <f t="shared" si="5"/>
        <v>7134482.958</v>
      </c>
      <c r="H50" s="154">
        <f t="shared" si="9"/>
        <v>260</v>
      </c>
    </row>
    <row r="51" ht="15.75" customHeight="1">
      <c r="A51" s="188">
        <f t="shared" si="6"/>
        <v>42</v>
      </c>
      <c r="B51" s="200">
        <f t="shared" si="7"/>
        <v>46054</v>
      </c>
      <c r="C51" s="201">
        <f t="shared" si="8"/>
        <v>28978.57835</v>
      </c>
      <c r="D51" s="194">
        <f t="shared" si="2"/>
        <v>-23207.58344</v>
      </c>
      <c r="E51" s="194">
        <f t="shared" si="3"/>
        <v>5770.994911</v>
      </c>
      <c r="F51" s="194">
        <f t="shared" si="4"/>
        <v>3707442.355</v>
      </c>
      <c r="G51" s="179">
        <f t="shared" si="5"/>
        <v>7095997.029</v>
      </c>
      <c r="H51" s="154">
        <f t="shared" si="9"/>
        <v>259</v>
      </c>
    </row>
    <row r="52" ht="15.75" customHeight="1">
      <c r="A52" s="188">
        <f t="shared" si="6"/>
        <v>43</v>
      </c>
      <c r="B52" s="200">
        <f t="shared" si="7"/>
        <v>46082</v>
      </c>
      <c r="C52" s="201">
        <f t="shared" si="8"/>
        <v>28978.57835</v>
      </c>
      <c r="D52" s="194">
        <f t="shared" si="2"/>
        <v>-23171.51472</v>
      </c>
      <c r="E52" s="194">
        <f t="shared" si="3"/>
        <v>5807.06363</v>
      </c>
      <c r="F52" s="194">
        <f t="shared" si="4"/>
        <v>3701635.291</v>
      </c>
      <c r="G52" s="179">
        <f t="shared" si="5"/>
        <v>7057527.625</v>
      </c>
      <c r="H52" s="154">
        <f t="shared" si="9"/>
        <v>258</v>
      </c>
    </row>
    <row r="53" ht="15.75" customHeight="1">
      <c r="A53" s="188">
        <f t="shared" si="6"/>
        <v>44</v>
      </c>
      <c r="B53" s="200">
        <f t="shared" si="7"/>
        <v>46113</v>
      </c>
      <c r="C53" s="201">
        <f t="shared" si="8"/>
        <v>28978.57835</v>
      </c>
      <c r="D53" s="194">
        <f t="shared" si="2"/>
        <v>-23135.22057</v>
      </c>
      <c r="E53" s="194">
        <f t="shared" si="3"/>
        <v>5843.357777</v>
      </c>
      <c r="F53" s="194">
        <f t="shared" si="4"/>
        <v>3695791.934</v>
      </c>
      <c r="G53" s="179">
        <f t="shared" si="5"/>
        <v>7019075.119</v>
      </c>
      <c r="H53" s="154">
        <f t="shared" si="9"/>
        <v>257</v>
      </c>
    </row>
    <row r="54" ht="15.75" customHeight="1">
      <c r="A54" s="188">
        <f t="shared" si="6"/>
        <v>45</v>
      </c>
      <c r="B54" s="200">
        <f t="shared" si="7"/>
        <v>46143</v>
      </c>
      <c r="C54" s="201">
        <f t="shared" si="8"/>
        <v>28978.57835</v>
      </c>
      <c r="D54" s="194">
        <f t="shared" si="2"/>
        <v>-23098.69959</v>
      </c>
      <c r="E54" s="194">
        <f t="shared" si="3"/>
        <v>5879.878763</v>
      </c>
      <c r="F54" s="194">
        <f t="shared" si="4"/>
        <v>3689912.055</v>
      </c>
      <c r="G54" s="179">
        <f t="shared" si="5"/>
        <v>6980639.886</v>
      </c>
      <c r="H54" s="154">
        <f t="shared" si="9"/>
        <v>256</v>
      </c>
    </row>
    <row r="55" ht="15.75" customHeight="1">
      <c r="A55" s="188">
        <f t="shared" si="6"/>
        <v>46</v>
      </c>
      <c r="B55" s="200">
        <f t="shared" si="7"/>
        <v>46174</v>
      </c>
      <c r="C55" s="201">
        <f t="shared" si="8"/>
        <v>28978.57835</v>
      </c>
      <c r="D55" s="194">
        <f t="shared" si="2"/>
        <v>-23061.95034</v>
      </c>
      <c r="E55" s="194">
        <f t="shared" si="3"/>
        <v>5916.628006</v>
      </c>
      <c r="F55" s="194">
        <f t="shared" si="4"/>
        <v>3683995.427</v>
      </c>
      <c r="G55" s="179">
        <f t="shared" si="5"/>
        <v>6942222.305</v>
      </c>
      <c r="H55" s="154">
        <f t="shared" si="9"/>
        <v>255</v>
      </c>
    </row>
    <row r="56" ht="15.75" customHeight="1">
      <c r="A56" s="188">
        <f t="shared" si="6"/>
        <v>47</v>
      </c>
      <c r="B56" s="200">
        <f t="shared" si="7"/>
        <v>46204</v>
      </c>
      <c r="C56" s="201">
        <f t="shared" si="8"/>
        <v>28978.57835</v>
      </c>
      <c r="D56" s="194">
        <f t="shared" si="2"/>
        <v>-23024.97142</v>
      </c>
      <c r="E56" s="194">
        <f t="shared" si="3"/>
        <v>5953.606931</v>
      </c>
      <c r="F56" s="194">
        <f t="shared" si="4"/>
        <v>3678041.82</v>
      </c>
      <c r="G56" s="179">
        <f t="shared" si="5"/>
        <v>6903822.76</v>
      </c>
      <c r="H56" s="154">
        <f t="shared" si="9"/>
        <v>254</v>
      </c>
    </row>
    <row r="57" ht="15.75" customHeight="1">
      <c r="A57" s="188">
        <f t="shared" si="6"/>
        <v>48</v>
      </c>
      <c r="B57" s="200">
        <f t="shared" si="7"/>
        <v>46235</v>
      </c>
      <c r="C57" s="201">
        <f t="shared" si="8"/>
        <v>28978.57835</v>
      </c>
      <c r="D57" s="194">
        <f t="shared" si="2"/>
        <v>-22987.76137</v>
      </c>
      <c r="E57" s="194">
        <f t="shared" si="3"/>
        <v>5990.816974</v>
      </c>
      <c r="F57" s="194">
        <f t="shared" si="4"/>
        <v>3672051.003</v>
      </c>
      <c r="G57" s="179">
        <f t="shared" si="5"/>
        <v>6865441.638</v>
      </c>
      <c r="H57" s="154">
        <f t="shared" si="9"/>
        <v>253</v>
      </c>
    </row>
    <row r="58" ht="15.75" customHeight="1">
      <c r="A58" s="188">
        <f t="shared" si="6"/>
        <v>49</v>
      </c>
      <c r="B58" s="200">
        <f t="shared" si="7"/>
        <v>46266</v>
      </c>
      <c r="C58" s="201">
        <f t="shared" si="8"/>
        <v>28978.57835</v>
      </c>
      <c r="D58" s="194">
        <f t="shared" si="2"/>
        <v>-22950.31877</v>
      </c>
      <c r="E58" s="194">
        <f t="shared" si="3"/>
        <v>6028.25958</v>
      </c>
      <c r="F58" s="194">
        <f t="shared" si="4"/>
        <v>3666022.743</v>
      </c>
      <c r="G58" s="179">
        <f t="shared" si="5"/>
        <v>6827079.332</v>
      </c>
      <c r="H58" s="154">
        <f t="shared" si="9"/>
        <v>252</v>
      </c>
    </row>
    <row r="59" ht="15.75" customHeight="1">
      <c r="A59" s="188">
        <f t="shared" si="6"/>
        <v>50</v>
      </c>
      <c r="B59" s="200">
        <f t="shared" si="7"/>
        <v>46296</v>
      </c>
      <c r="C59" s="201">
        <f t="shared" si="8"/>
        <v>28978.57835</v>
      </c>
      <c r="D59" s="194">
        <f t="shared" si="2"/>
        <v>-22912.64215</v>
      </c>
      <c r="E59" s="194">
        <f t="shared" si="3"/>
        <v>6065.936203</v>
      </c>
      <c r="F59" s="194">
        <f t="shared" si="4"/>
        <v>3659956.807</v>
      </c>
      <c r="G59" s="179">
        <f t="shared" si="5"/>
        <v>6788736.237</v>
      </c>
      <c r="H59" s="154">
        <f t="shared" si="9"/>
        <v>251</v>
      </c>
    </row>
    <row r="60" ht="15.75" customHeight="1">
      <c r="A60" s="188">
        <f t="shared" si="6"/>
        <v>51</v>
      </c>
      <c r="B60" s="200">
        <f t="shared" si="7"/>
        <v>46327</v>
      </c>
      <c r="C60" s="201">
        <f t="shared" si="8"/>
        <v>28978.57835</v>
      </c>
      <c r="D60" s="194">
        <f t="shared" si="2"/>
        <v>-22874.73004</v>
      </c>
      <c r="E60" s="194">
        <f t="shared" si="3"/>
        <v>6103.848304</v>
      </c>
      <c r="F60" s="194">
        <f t="shared" si="4"/>
        <v>3653852.959</v>
      </c>
      <c r="G60" s="179">
        <f t="shared" si="5"/>
        <v>6750412.754</v>
      </c>
      <c r="H60" s="154">
        <f t="shared" si="9"/>
        <v>250</v>
      </c>
    </row>
    <row r="61" ht="15.75" customHeight="1">
      <c r="A61" s="188">
        <f t="shared" si="6"/>
        <v>52</v>
      </c>
      <c r="B61" s="200">
        <f t="shared" si="7"/>
        <v>46357</v>
      </c>
      <c r="C61" s="201">
        <f t="shared" si="8"/>
        <v>28978.57835</v>
      </c>
      <c r="D61" s="194">
        <f t="shared" si="2"/>
        <v>-22836.58099</v>
      </c>
      <c r="E61" s="194">
        <f t="shared" si="3"/>
        <v>6141.997356</v>
      </c>
      <c r="F61" s="194">
        <f t="shared" si="4"/>
        <v>3647710.962</v>
      </c>
      <c r="G61" s="179">
        <f t="shared" si="5"/>
        <v>6712109.287</v>
      </c>
      <c r="H61" s="154">
        <f t="shared" si="9"/>
        <v>249</v>
      </c>
    </row>
    <row r="62" ht="15.75" customHeight="1">
      <c r="A62" s="188">
        <f t="shared" si="6"/>
        <v>53</v>
      </c>
      <c r="B62" s="200">
        <f t="shared" si="7"/>
        <v>46388</v>
      </c>
      <c r="C62" s="201">
        <f t="shared" si="8"/>
        <v>28978.57835</v>
      </c>
      <c r="D62" s="194">
        <f t="shared" si="2"/>
        <v>-22798.19351</v>
      </c>
      <c r="E62" s="194">
        <f t="shared" si="3"/>
        <v>6180.384839</v>
      </c>
      <c r="F62" s="194">
        <f t="shared" si="4"/>
        <v>3641530.577</v>
      </c>
      <c r="G62" s="179">
        <f t="shared" si="5"/>
        <v>6673826.245</v>
      </c>
      <c r="H62" s="154">
        <f t="shared" si="9"/>
        <v>248</v>
      </c>
    </row>
    <row r="63" ht="15.75" customHeight="1">
      <c r="A63" s="188">
        <f t="shared" si="6"/>
        <v>54</v>
      </c>
      <c r="B63" s="200">
        <f t="shared" si="7"/>
        <v>46419</v>
      </c>
      <c r="C63" s="201">
        <f t="shared" si="8"/>
        <v>28978.57835</v>
      </c>
      <c r="D63" s="194">
        <f t="shared" si="2"/>
        <v>-22759.5661</v>
      </c>
      <c r="E63" s="194">
        <f t="shared" si="3"/>
        <v>6219.012244</v>
      </c>
      <c r="F63" s="194">
        <f t="shared" si="4"/>
        <v>3635311.564</v>
      </c>
      <c r="G63" s="179">
        <f t="shared" si="5"/>
        <v>6635564.041</v>
      </c>
      <c r="H63" s="154">
        <f t="shared" si="9"/>
        <v>247</v>
      </c>
    </row>
    <row r="64" ht="15.75" customHeight="1">
      <c r="A64" s="188">
        <f t="shared" si="6"/>
        <v>55</v>
      </c>
      <c r="B64" s="200">
        <f t="shared" si="7"/>
        <v>46447</v>
      </c>
      <c r="C64" s="201">
        <f t="shared" si="8"/>
        <v>28978.57835</v>
      </c>
      <c r="D64" s="194">
        <f t="shared" si="2"/>
        <v>-22720.69728</v>
      </c>
      <c r="E64" s="194">
        <f t="shared" si="3"/>
        <v>6257.881071</v>
      </c>
      <c r="F64" s="194">
        <f t="shared" si="4"/>
        <v>3629053.683</v>
      </c>
      <c r="G64" s="179">
        <f t="shared" si="5"/>
        <v>6597323.093</v>
      </c>
      <c r="H64" s="154">
        <f t="shared" si="9"/>
        <v>246</v>
      </c>
    </row>
    <row r="65" ht="15.75" customHeight="1">
      <c r="A65" s="188">
        <f t="shared" si="6"/>
        <v>56</v>
      </c>
      <c r="B65" s="200">
        <f t="shared" si="7"/>
        <v>46478</v>
      </c>
      <c r="C65" s="201">
        <f t="shared" si="8"/>
        <v>28978.57835</v>
      </c>
      <c r="D65" s="194">
        <f t="shared" si="2"/>
        <v>-22681.58552</v>
      </c>
      <c r="E65" s="194">
        <f t="shared" si="3"/>
        <v>6296.992828</v>
      </c>
      <c r="F65" s="194">
        <f t="shared" si="4"/>
        <v>3622756.691</v>
      </c>
      <c r="G65" s="179">
        <f t="shared" si="5"/>
        <v>6559103.822</v>
      </c>
      <c r="H65" s="154">
        <f t="shared" si="9"/>
        <v>245</v>
      </c>
    </row>
    <row r="66" ht="15.75" customHeight="1">
      <c r="A66" s="188">
        <f t="shared" si="6"/>
        <v>57</v>
      </c>
      <c r="B66" s="200">
        <f t="shared" si="7"/>
        <v>46508</v>
      </c>
      <c r="C66" s="201">
        <f t="shared" si="8"/>
        <v>28978.57835</v>
      </c>
      <c r="D66" s="194">
        <f t="shared" si="2"/>
        <v>-22642.22932</v>
      </c>
      <c r="E66" s="194">
        <f t="shared" si="3"/>
        <v>6336.349033</v>
      </c>
      <c r="F66" s="194">
        <f t="shared" si="4"/>
        <v>3616420.342</v>
      </c>
      <c r="G66" s="179">
        <f t="shared" si="5"/>
        <v>6520906.655</v>
      </c>
      <c r="H66" s="154">
        <f t="shared" si="9"/>
        <v>244</v>
      </c>
    </row>
    <row r="67" ht="15.75" customHeight="1">
      <c r="A67" s="188">
        <f t="shared" si="6"/>
        <v>58</v>
      </c>
      <c r="B67" s="200">
        <f t="shared" si="7"/>
        <v>46539</v>
      </c>
      <c r="C67" s="201">
        <f t="shared" si="8"/>
        <v>28978.57835</v>
      </c>
      <c r="D67" s="194">
        <f t="shared" si="2"/>
        <v>-22602.62713</v>
      </c>
      <c r="E67" s="194">
        <f t="shared" si="3"/>
        <v>6375.951214</v>
      </c>
      <c r="F67" s="194">
        <f t="shared" si="4"/>
        <v>3610044.39</v>
      </c>
      <c r="G67" s="179">
        <f t="shared" si="5"/>
        <v>6482732.023</v>
      </c>
      <c r="H67" s="154">
        <f t="shared" si="9"/>
        <v>243</v>
      </c>
    </row>
    <row r="68" ht="15.75" customHeight="1">
      <c r="A68" s="188">
        <f t="shared" si="6"/>
        <v>59</v>
      </c>
      <c r="B68" s="200">
        <f t="shared" si="7"/>
        <v>46569</v>
      </c>
      <c r="C68" s="201">
        <f t="shared" si="8"/>
        <v>28978.57835</v>
      </c>
      <c r="D68" s="194">
        <f t="shared" si="2"/>
        <v>-22562.77744</v>
      </c>
      <c r="E68" s="194">
        <f t="shared" si="3"/>
        <v>6415.800909</v>
      </c>
      <c r="F68" s="194">
        <f t="shared" si="4"/>
        <v>3603628.589</v>
      </c>
      <c r="G68" s="179">
        <f t="shared" si="5"/>
        <v>6444580.36</v>
      </c>
      <c r="H68" s="154">
        <f t="shared" si="9"/>
        <v>242</v>
      </c>
    </row>
    <row r="69" ht="15.75" customHeight="1">
      <c r="A69" s="188">
        <f t="shared" si="6"/>
        <v>60</v>
      </c>
      <c r="B69" s="196">
        <f t="shared" si="7"/>
        <v>46600</v>
      </c>
      <c r="C69" s="197">
        <f t="shared" si="8"/>
        <v>28978.57835</v>
      </c>
      <c r="D69" s="198">
        <f t="shared" si="2"/>
        <v>-22522.67868</v>
      </c>
      <c r="E69" s="198">
        <f t="shared" si="3"/>
        <v>6455.899665</v>
      </c>
      <c r="F69" s="198">
        <f t="shared" si="4"/>
        <v>3597172.69</v>
      </c>
      <c r="G69" s="209">
        <f t="shared" si="5"/>
        <v>6406452.107</v>
      </c>
      <c r="H69" s="210">
        <f t="shared" si="9"/>
        <v>241</v>
      </c>
    </row>
    <row r="70" ht="15.75" customHeight="1">
      <c r="A70" s="188">
        <f t="shared" si="6"/>
        <v>61</v>
      </c>
      <c r="B70" s="196">
        <f t="shared" si="7"/>
        <v>46631</v>
      </c>
      <c r="C70" s="197">
        <f t="shared" si="8"/>
        <v>28978.57835</v>
      </c>
      <c r="D70" s="198">
        <f t="shared" si="2"/>
        <v>-22482.32931</v>
      </c>
      <c r="E70" s="198">
        <f t="shared" si="3"/>
        <v>6496.249038</v>
      </c>
      <c r="F70" s="198">
        <f t="shared" si="4"/>
        <v>3590676.441</v>
      </c>
      <c r="G70" s="209">
        <f t="shared" si="5"/>
        <v>6368347.709</v>
      </c>
      <c r="H70" s="210">
        <f t="shared" si="9"/>
        <v>240</v>
      </c>
    </row>
    <row r="71" ht="15.75" customHeight="1">
      <c r="A71" s="188">
        <f t="shared" si="6"/>
        <v>62</v>
      </c>
      <c r="B71" s="196">
        <f t="shared" si="7"/>
        <v>46661</v>
      </c>
      <c r="C71" s="197">
        <f t="shared" si="8"/>
        <v>28978.57835</v>
      </c>
      <c r="D71" s="198">
        <f t="shared" si="2"/>
        <v>-22441.72775</v>
      </c>
      <c r="E71" s="198">
        <f t="shared" si="3"/>
        <v>6536.850594</v>
      </c>
      <c r="F71" s="198">
        <f t="shared" si="4"/>
        <v>3584139.59</v>
      </c>
      <c r="G71" s="209">
        <f t="shared" si="5"/>
        <v>6330267.614</v>
      </c>
      <c r="H71" s="210">
        <f t="shared" si="9"/>
        <v>239</v>
      </c>
    </row>
    <row r="72" ht="15.75" customHeight="1">
      <c r="A72" s="188">
        <f t="shared" si="6"/>
        <v>63</v>
      </c>
      <c r="B72" s="196">
        <f t="shared" si="7"/>
        <v>46692</v>
      </c>
      <c r="C72" s="197">
        <f t="shared" si="8"/>
        <v>28978.57835</v>
      </c>
      <c r="D72" s="198">
        <f t="shared" si="2"/>
        <v>-22400.87244</v>
      </c>
      <c r="E72" s="198">
        <f t="shared" si="3"/>
        <v>6577.705911</v>
      </c>
      <c r="F72" s="198">
        <f t="shared" si="4"/>
        <v>3577561.884</v>
      </c>
      <c r="G72" s="209">
        <f t="shared" si="5"/>
        <v>6292212.276</v>
      </c>
      <c r="H72" s="210">
        <f t="shared" si="9"/>
        <v>238</v>
      </c>
    </row>
    <row r="73" ht="15.75" customHeight="1">
      <c r="A73" s="188">
        <f t="shared" si="6"/>
        <v>64</v>
      </c>
      <c r="B73" s="196">
        <f t="shared" si="7"/>
        <v>46722</v>
      </c>
      <c r="C73" s="197">
        <f t="shared" si="8"/>
        <v>28978.57835</v>
      </c>
      <c r="D73" s="198">
        <f t="shared" si="2"/>
        <v>-22359.76178</v>
      </c>
      <c r="E73" s="198">
        <f t="shared" si="3"/>
        <v>6618.816573</v>
      </c>
      <c r="F73" s="198">
        <f t="shared" si="4"/>
        <v>3570943.068</v>
      </c>
      <c r="G73" s="209">
        <f t="shared" si="5"/>
        <v>6254182.153</v>
      </c>
      <c r="H73" s="210">
        <f t="shared" si="9"/>
        <v>237</v>
      </c>
    </row>
    <row r="74" ht="15.75" customHeight="1">
      <c r="A74" s="188">
        <f t="shared" si="6"/>
        <v>65</v>
      </c>
      <c r="B74" s="196">
        <f t="shared" si="7"/>
        <v>46753</v>
      </c>
      <c r="C74" s="197">
        <f t="shared" si="8"/>
        <v>28978.57835</v>
      </c>
      <c r="D74" s="198">
        <f t="shared" si="2"/>
        <v>-22318.39417</v>
      </c>
      <c r="E74" s="198">
        <f t="shared" si="3"/>
        <v>6660.184176</v>
      </c>
      <c r="F74" s="198">
        <f t="shared" si="4"/>
        <v>3564282.883</v>
      </c>
      <c r="G74" s="209">
        <f t="shared" si="5"/>
        <v>6216177.71</v>
      </c>
      <c r="H74" s="210">
        <f t="shared" si="9"/>
        <v>236</v>
      </c>
    </row>
    <row r="75" ht="15.75" customHeight="1">
      <c r="A75" s="188">
        <f t="shared" si="6"/>
        <v>66</v>
      </c>
      <c r="B75" s="196">
        <f t="shared" si="7"/>
        <v>46784</v>
      </c>
      <c r="C75" s="197">
        <f t="shared" si="8"/>
        <v>28978.57835</v>
      </c>
      <c r="D75" s="198">
        <f t="shared" si="2"/>
        <v>-22276.76802</v>
      </c>
      <c r="E75" s="198">
        <f t="shared" si="3"/>
        <v>6701.810327</v>
      </c>
      <c r="F75" s="198">
        <f t="shared" si="4"/>
        <v>3557581.073</v>
      </c>
      <c r="G75" s="209">
        <f t="shared" si="5"/>
        <v>6178199.414</v>
      </c>
      <c r="H75" s="210">
        <f t="shared" si="9"/>
        <v>235</v>
      </c>
    </row>
    <row r="76" ht="15.75" customHeight="1">
      <c r="A76" s="188">
        <f t="shared" si="6"/>
        <v>67</v>
      </c>
      <c r="B76" s="196">
        <f t="shared" si="7"/>
        <v>46813</v>
      </c>
      <c r="C76" s="197">
        <f t="shared" si="8"/>
        <v>28978.57835</v>
      </c>
      <c r="D76" s="198">
        <f t="shared" si="2"/>
        <v>-22234.88171</v>
      </c>
      <c r="E76" s="198">
        <f t="shared" si="3"/>
        <v>6743.696642</v>
      </c>
      <c r="F76" s="198">
        <f t="shared" si="4"/>
        <v>3550837.376</v>
      </c>
      <c r="G76" s="209">
        <f t="shared" si="5"/>
        <v>6140247.738</v>
      </c>
      <c r="H76" s="210">
        <f t="shared" si="9"/>
        <v>234</v>
      </c>
    </row>
    <row r="77" ht="15.75" customHeight="1">
      <c r="A77" s="188">
        <f t="shared" si="6"/>
        <v>68</v>
      </c>
      <c r="B77" s="196">
        <f t="shared" si="7"/>
        <v>46844</v>
      </c>
      <c r="C77" s="197">
        <f t="shared" si="8"/>
        <v>28978.57835</v>
      </c>
      <c r="D77" s="198">
        <f t="shared" si="2"/>
        <v>-22192.7336</v>
      </c>
      <c r="E77" s="198">
        <f t="shared" si="3"/>
        <v>6785.844746</v>
      </c>
      <c r="F77" s="198">
        <f t="shared" si="4"/>
        <v>3544051.532</v>
      </c>
      <c r="G77" s="209">
        <f t="shared" si="5"/>
        <v>6102323.16</v>
      </c>
      <c r="H77" s="210">
        <f t="shared" si="9"/>
        <v>233</v>
      </c>
    </row>
    <row r="78" ht="15.75" customHeight="1">
      <c r="A78" s="188">
        <f t="shared" si="6"/>
        <v>69</v>
      </c>
      <c r="B78" s="196">
        <f t="shared" si="7"/>
        <v>46874</v>
      </c>
      <c r="C78" s="197">
        <f t="shared" si="8"/>
        <v>28978.57835</v>
      </c>
      <c r="D78" s="198">
        <f t="shared" si="2"/>
        <v>-22150.32207</v>
      </c>
      <c r="E78" s="198">
        <f t="shared" si="3"/>
        <v>6828.256276</v>
      </c>
      <c r="F78" s="198">
        <f t="shared" si="4"/>
        <v>3537223.275</v>
      </c>
      <c r="G78" s="209">
        <f t="shared" si="5"/>
        <v>6064426.163</v>
      </c>
      <c r="H78" s="210">
        <f t="shared" si="9"/>
        <v>232</v>
      </c>
    </row>
    <row r="79" ht="15.75" customHeight="1">
      <c r="A79" s="188">
        <f t="shared" si="6"/>
        <v>70</v>
      </c>
      <c r="B79" s="196">
        <f t="shared" si="7"/>
        <v>46905</v>
      </c>
      <c r="C79" s="197">
        <f t="shared" si="8"/>
        <v>28978.57835</v>
      </c>
      <c r="D79" s="198">
        <f t="shared" si="2"/>
        <v>-22107.64547</v>
      </c>
      <c r="E79" s="198">
        <f t="shared" si="3"/>
        <v>6870.932877</v>
      </c>
      <c r="F79" s="198">
        <f t="shared" si="4"/>
        <v>3530352.343</v>
      </c>
      <c r="G79" s="209">
        <f t="shared" si="5"/>
        <v>6026557.234</v>
      </c>
      <c r="H79" s="210">
        <f t="shared" si="9"/>
        <v>231</v>
      </c>
    </row>
    <row r="80" ht="15.75" customHeight="1">
      <c r="A80" s="188">
        <f t="shared" si="6"/>
        <v>71</v>
      </c>
      <c r="B80" s="196">
        <f t="shared" si="7"/>
        <v>46935</v>
      </c>
      <c r="C80" s="197">
        <f t="shared" si="8"/>
        <v>28978.57835</v>
      </c>
      <c r="D80" s="198">
        <f t="shared" si="2"/>
        <v>-22064.70214</v>
      </c>
      <c r="E80" s="198">
        <f t="shared" si="3"/>
        <v>6913.876208</v>
      </c>
      <c r="F80" s="198">
        <f t="shared" si="4"/>
        <v>3523438.466</v>
      </c>
      <c r="G80" s="209">
        <f t="shared" si="5"/>
        <v>5988716.867</v>
      </c>
      <c r="H80" s="210">
        <f t="shared" si="9"/>
        <v>230</v>
      </c>
    </row>
    <row r="81" ht="15.75" customHeight="1">
      <c r="A81" s="188">
        <f t="shared" si="6"/>
        <v>72</v>
      </c>
      <c r="B81" s="196">
        <f t="shared" si="7"/>
        <v>46966</v>
      </c>
      <c r="C81" s="197">
        <f t="shared" si="8"/>
        <v>28978.57835</v>
      </c>
      <c r="D81" s="198">
        <f t="shared" si="2"/>
        <v>-22021.49041</v>
      </c>
      <c r="E81" s="198">
        <f t="shared" si="3"/>
        <v>6957.087934</v>
      </c>
      <c r="F81" s="198">
        <f t="shared" si="4"/>
        <v>3516481.378</v>
      </c>
      <c r="G81" s="209">
        <f t="shared" si="5"/>
        <v>5950905.559</v>
      </c>
      <c r="H81" s="210">
        <f t="shared" si="9"/>
        <v>229</v>
      </c>
    </row>
    <row r="82" ht="15.75" customHeight="1">
      <c r="A82" s="188">
        <f t="shared" si="6"/>
        <v>73</v>
      </c>
      <c r="B82" s="196">
        <f t="shared" si="7"/>
        <v>46997</v>
      </c>
      <c r="C82" s="197">
        <f t="shared" si="8"/>
        <v>28978.57835</v>
      </c>
      <c r="D82" s="198">
        <f t="shared" si="2"/>
        <v>-21978.00862</v>
      </c>
      <c r="E82" s="198">
        <f t="shared" si="3"/>
        <v>7000.569734</v>
      </c>
      <c r="F82" s="198">
        <f t="shared" si="4"/>
        <v>3509480.809</v>
      </c>
      <c r="G82" s="209">
        <f t="shared" si="5"/>
        <v>5913123.812</v>
      </c>
      <c r="H82" s="210">
        <f t="shared" si="9"/>
        <v>228</v>
      </c>
    </row>
    <row r="83" ht="15.75" customHeight="1">
      <c r="A83" s="188">
        <f t="shared" si="6"/>
        <v>74</v>
      </c>
      <c r="B83" s="196">
        <f t="shared" si="7"/>
        <v>47027</v>
      </c>
      <c r="C83" s="197">
        <f t="shared" si="8"/>
        <v>28978.57835</v>
      </c>
      <c r="D83" s="198">
        <f t="shared" si="2"/>
        <v>-21934.25505</v>
      </c>
      <c r="E83" s="198">
        <f t="shared" si="3"/>
        <v>7044.323294</v>
      </c>
      <c r="F83" s="198">
        <f t="shared" si="4"/>
        <v>3502436.485</v>
      </c>
      <c r="G83" s="209">
        <f t="shared" si="5"/>
        <v>5875372.136</v>
      </c>
      <c r="H83" s="210">
        <f t="shared" si="9"/>
        <v>227</v>
      </c>
    </row>
    <row r="84" ht="15.75" customHeight="1">
      <c r="A84" s="188">
        <f t="shared" si="6"/>
        <v>75</v>
      </c>
      <c r="B84" s="196">
        <f t="shared" si="7"/>
        <v>47058</v>
      </c>
      <c r="C84" s="197">
        <f t="shared" si="8"/>
        <v>28978.57835</v>
      </c>
      <c r="D84" s="198">
        <f t="shared" si="2"/>
        <v>-21890.22803</v>
      </c>
      <c r="E84" s="198">
        <f t="shared" si="3"/>
        <v>7088.350315</v>
      </c>
      <c r="F84" s="198">
        <f t="shared" si="4"/>
        <v>3495348.135</v>
      </c>
      <c r="G84" s="209">
        <f t="shared" si="5"/>
        <v>5837651.043</v>
      </c>
      <c r="H84" s="210">
        <f t="shared" si="9"/>
        <v>226</v>
      </c>
    </row>
    <row r="85" ht="15.75" customHeight="1">
      <c r="A85" s="188">
        <f t="shared" si="6"/>
        <v>76</v>
      </c>
      <c r="B85" s="196">
        <f t="shared" si="7"/>
        <v>47088</v>
      </c>
      <c r="C85" s="197">
        <f t="shared" si="8"/>
        <v>28978.57835</v>
      </c>
      <c r="D85" s="198">
        <f t="shared" si="2"/>
        <v>-21845.92584</v>
      </c>
      <c r="E85" s="198">
        <f t="shared" si="3"/>
        <v>7132.652504</v>
      </c>
      <c r="F85" s="198">
        <f t="shared" si="4"/>
        <v>3488215.483</v>
      </c>
      <c r="G85" s="209">
        <f t="shared" si="5"/>
        <v>5799961.053</v>
      </c>
      <c r="H85" s="210">
        <f t="shared" si="9"/>
        <v>225</v>
      </c>
    </row>
    <row r="86" ht="15.75" customHeight="1">
      <c r="A86" s="188">
        <f t="shared" si="6"/>
        <v>77</v>
      </c>
      <c r="B86" s="196">
        <f t="shared" si="7"/>
        <v>47119</v>
      </c>
      <c r="C86" s="197">
        <f t="shared" si="8"/>
        <v>28978.57835</v>
      </c>
      <c r="D86" s="198">
        <f t="shared" si="2"/>
        <v>-21801.34677</v>
      </c>
      <c r="E86" s="198">
        <f t="shared" si="3"/>
        <v>7177.231583</v>
      </c>
      <c r="F86" s="198">
        <f t="shared" si="4"/>
        <v>3481038.251</v>
      </c>
      <c r="G86" s="209">
        <f t="shared" si="5"/>
        <v>5762302.688</v>
      </c>
      <c r="H86" s="210">
        <f t="shared" si="9"/>
        <v>224</v>
      </c>
    </row>
    <row r="87" ht="15.75" customHeight="1">
      <c r="A87" s="188">
        <f t="shared" si="6"/>
        <v>78</v>
      </c>
      <c r="B87" s="196">
        <f t="shared" si="7"/>
        <v>47150</v>
      </c>
      <c r="C87" s="197">
        <f t="shared" si="8"/>
        <v>28978.57835</v>
      </c>
      <c r="D87" s="198">
        <f t="shared" si="2"/>
        <v>-21756.48907</v>
      </c>
      <c r="E87" s="198">
        <f t="shared" si="3"/>
        <v>7222.08928</v>
      </c>
      <c r="F87" s="198">
        <f t="shared" si="4"/>
        <v>3473816.162</v>
      </c>
      <c r="G87" s="209">
        <f t="shared" si="5"/>
        <v>5724676.478</v>
      </c>
      <c r="H87" s="210">
        <f t="shared" si="9"/>
        <v>223</v>
      </c>
    </row>
    <row r="88" ht="15.75" customHeight="1">
      <c r="A88" s="188">
        <f t="shared" si="6"/>
        <v>79</v>
      </c>
      <c r="B88" s="196">
        <f t="shared" si="7"/>
        <v>47178</v>
      </c>
      <c r="C88" s="197">
        <f t="shared" si="8"/>
        <v>28978.57835</v>
      </c>
      <c r="D88" s="198">
        <f t="shared" si="2"/>
        <v>-21711.35101</v>
      </c>
      <c r="E88" s="198">
        <f t="shared" si="3"/>
        <v>7267.227338</v>
      </c>
      <c r="F88" s="198">
        <f t="shared" si="4"/>
        <v>3466548.934</v>
      </c>
      <c r="G88" s="209">
        <f t="shared" si="5"/>
        <v>5687082.957</v>
      </c>
      <c r="H88" s="210">
        <f t="shared" si="9"/>
        <v>222</v>
      </c>
    </row>
    <row r="89" ht="15.75" customHeight="1">
      <c r="A89" s="188">
        <f t="shared" si="6"/>
        <v>80</v>
      </c>
      <c r="B89" s="196">
        <f t="shared" si="7"/>
        <v>47209</v>
      </c>
      <c r="C89" s="197">
        <f t="shared" si="8"/>
        <v>28978.57835</v>
      </c>
      <c r="D89" s="198">
        <f t="shared" si="2"/>
        <v>-21665.93084</v>
      </c>
      <c r="E89" s="198">
        <f t="shared" si="3"/>
        <v>7312.647509</v>
      </c>
      <c r="F89" s="198">
        <f t="shared" si="4"/>
        <v>3459236.287</v>
      </c>
      <c r="G89" s="209">
        <f t="shared" si="5"/>
        <v>5649522.666</v>
      </c>
      <c r="H89" s="210">
        <f t="shared" si="9"/>
        <v>221</v>
      </c>
    </row>
    <row r="90" ht="15.75" customHeight="1">
      <c r="A90" s="188">
        <f t="shared" si="6"/>
        <v>81</v>
      </c>
      <c r="B90" s="196">
        <f t="shared" si="7"/>
        <v>47239</v>
      </c>
      <c r="C90" s="197">
        <f t="shared" si="8"/>
        <v>28978.57835</v>
      </c>
      <c r="D90" s="198">
        <f t="shared" si="2"/>
        <v>-21620.22679</v>
      </c>
      <c r="E90" s="198">
        <f t="shared" si="3"/>
        <v>7358.351556</v>
      </c>
      <c r="F90" s="198">
        <f t="shared" si="4"/>
        <v>3451877.935</v>
      </c>
      <c r="G90" s="209">
        <f t="shared" si="5"/>
        <v>5611996.15</v>
      </c>
      <c r="H90" s="210">
        <f t="shared" si="9"/>
        <v>220</v>
      </c>
    </row>
    <row r="91" ht="15.75" customHeight="1">
      <c r="A91" s="188">
        <f t="shared" si="6"/>
        <v>82</v>
      </c>
      <c r="B91" s="196">
        <f t="shared" si="7"/>
        <v>47270</v>
      </c>
      <c r="C91" s="197">
        <f t="shared" si="8"/>
        <v>28978.57835</v>
      </c>
      <c r="D91" s="198">
        <f t="shared" si="2"/>
        <v>-21574.2371</v>
      </c>
      <c r="E91" s="198">
        <f t="shared" si="3"/>
        <v>7404.341253</v>
      </c>
      <c r="F91" s="198">
        <f t="shared" si="4"/>
        <v>3444473.594</v>
      </c>
      <c r="G91" s="209">
        <f t="shared" si="5"/>
        <v>5574503.96</v>
      </c>
      <c r="H91" s="210">
        <f t="shared" si="9"/>
        <v>219</v>
      </c>
    </row>
    <row r="92" ht="15.75" customHeight="1">
      <c r="A92" s="188">
        <f t="shared" si="6"/>
        <v>83</v>
      </c>
      <c r="B92" s="196">
        <f t="shared" si="7"/>
        <v>47300</v>
      </c>
      <c r="C92" s="197">
        <f t="shared" si="8"/>
        <v>28978.57835</v>
      </c>
      <c r="D92" s="198">
        <f t="shared" si="2"/>
        <v>-21527.95996</v>
      </c>
      <c r="E92" s="198">
        <f t="shared" si="3"/>
        <v>7450.618386</v>
      </c>
      <c r="F92" s="198">
        <f t="shared" si="4"/>
        <v>3437022.976</v>
      </c>
      <c r="G92" s="209">
        <f t="shared" si="5"/>
        <v>5537046.652</v>
      </c>
      <c r="H92" s="210">
        <f t="shared" si="9"/>
        <v>218</v>
      </c>
    </row>
    <row r="93" ht="15.75" customHeight="1">
      <c r="A93" s="188">
        <f t="shared" si="6"/>
        <v>84</v>
      </c>
      <c r="B93" s="196">
        <f t="shared" si="7"/>
        <v>47331</v>
      </c>
      <c r="C93" s="197">
        <f t="shared" si="8"/>
        <v>28978.57835</v>
      </c>
      <c r="D93" s="198">
        <f t="shared" si="2"/>
        <v>-21481.3936</v>
      </c>
      <c r="E93" s="198">
        <f t="shared" si="3"/>
        <v>7497.184751</v>
      </c>
      <c r="F93" s="198">
        <f t="shared" si="4"/>
        <v>3429525.791</v>
      </c>
      <c r="G93" s="209">
        <f t="shared" si="5"/>
        <v>5499624.789</v>
      </c>
      <c r="H93" s="210">
        <f t="shared" si="9"/>
        <v>217</v>
      </c>
    </row>
    <row r="94" ht="15.75" customHeight="1">
      <c r="A94" s="188">
        <f t="shared" si="6"/>
        <v>85</v>
      </c>
      <c r="B94" s="196">
        <f t="shared" si="7"/>
        <v>47362</v>
      </c>
      <c r="C94" s="197">
        <f t="shared" si="8"/>
        <v>28978.57835</v>
      </c>
      <c r="D94" s="198">
        <f t="shared" si="2"/>
        <v>-21434.53619</v>
      </c>
      <c r="E94" s="198">
        <f t="shared" si="3"/>
        <v>7544.042155</v>
      </c>
      <c r="F94" s="198">
        <f t="shared" si="4"/>
        <v>3421981.749</v>
      </c>
      <c r="G94" s="209">
        <f t="shared" si="5"/>
        <v>5462238.938</v>
      </c>
      <c r="H94" s="210">
        <f t="shared" si="9"/>
        <v>216</v>
      </c>
    </row>
    <row r="95" ht="15.75" customHeight="1">
      <c r="A95" s="188">
        <f t="shared" si="6"/>
        <v>86</v>
      </c>
      <c r="B95" s="196">
        <f t="shared" si="7"/>
        <v>47392</v>
      </c>
      <c r="C95" s="197">
        <f t="shared" si="8"/>
        <v>28978.57835</v>
      </c>
      <c r="D95" s="198">
        <f t="shared" si="2"/>
        <v>-21387.38593</v>
      </c>
      <c r="E95" s="198">
        <f t="shared" si="3"/>
        <v>7591.192419</v>
      </c>
      <c r="F95" s="198">
        <f t="shared" si="4"/>
        <v>3414390.556</v>
      </c>
      <c r="G95" s="209">
        <f t="shared" si="5"/>
        <v>5424889.672</v>
      </c>
      <c r="H95" s="210">
        <f t="shared" si="9"/>
        <v>215</v>
      </c>
    </row>
    <row r="96" ht="15.75" customHeight="1">
      <c r="A96" s="188">
        <f t="shared" si="6"/>
        <v>87</v>
      </c>
      <c r="B96" s="196">
        <f t="shared" si="7"/>
        <v>47423</v>
      </c>
      <c r="C96" s="197">
        <f t="shared" si="8"/>
        <v>28978.57835</v>
      </c>
      <c r="D96" s="198">
        <f t="shared" si="2"/>
        <v>-21339.94098</v>
      </c>
      <c r="E96" s="198">
        <f t="shared" si="3"/>
        <v>7638.637372</v>
      </c>
      <c r="F96" s="198">
        <f t="shared" si="4"/>
        <v>3406751.919</v>
      </c>
      <c r="G96" s="209">
        <f t="shared" si="5"/>
        <v>5387577.572</v>
      </c>
      <c r="H96" s="210">
        <f t="shared" si="9"/>
        <v>214</v>
      </c>
    </row>
    <row r="97" ht="15.75" customHeight="1">
      <c r="A97" s="188">
        <f t="shared" si="6"/>
        <v>88</v>
      </c>
      <c r="B97" s="196">
        <f t="shared" si="7"/>
        <v>47453</v>
      </c>
      <c r="C97" s="197">
        <f t="shared" si="8"/>
        <v>28978.57835</v>
      </c>
      <c r="D97" s="198">
        <f t="shared" si="2"/>
        <v>-21292.19949</v>
      </c>
      <c r="E97" s="198">
        <f t="shared" si="3"/>
        <v>7686.378855</v>
      </c>
      <c r="F97" s="198">
        <f t="shared" si="4"/>
        <v>3399065.54</v>
      </c>
      <c r="G97" s="209">
        <f t="shared" si="5"/>
        <v>5350303.222</v>
      </c>
      <c r="H97" s="210">
        <f t="shared" si="9"/>
        <v>213</v>
      </c>
    </row>
    <row r="98" ht="15.75" customHeight="1">
      <c r="A98" s="188">
        <f t="shared" si="6"/>
        <v>89</v>
      </c>
      <c r="B98" s="196">
        <f t="shared" si="7"/>
        <v>47484</v>
      </c>
      <c r="C98" s="197">
        <f t="shared" si="8"/>
        <v>28978.57835</v>
      </c>
      <c r="D98" s="198">
        <f t="shared" si="2"/>
        <v>-21244.15963</v>
      </c>
      <c r="E98" s="198">
        <f t="shared" si="3"/>
        <v>7734.418723</v>
      </c>
      <c r="F98" s="198">
        <f t="shared" si="4"/>
        <v>3391331.121</v>
      </c>
      <c r="G98" s="209">
        <f t="shared" si="5"/>
        <v>5313067.213</v>
      </c>
      <c r="H98" s="210">
        <f t="shared" si="9"/>
        <v>212</v>
      </c>
    </row>
    <row r="99" ht="15.75" customHeight="1">
      <c r="A99" s="188">
        <f t="shared" si="6"/>
        <v>90</v>
      </c>
      <c r="B99" s="196">
        <f t="shared" si="7"/>
        <v>47515</v>
      </c>
      <c r="C99" s="197">
        <f t="shared" si="8"/>
        <v>28978.57835</v>
      </c>
      <c r="D99" s="198">
        <f t="shared" si="2"/>
        <v>-21195.81951</v>
      </c>
      <c r="E99" s="198">
        <f t="shared" si="3"/>
        <v>7782.75884</v>
      </c>
      <c r="F99" s="198">
        <f t="shared" si="4"/>
        <v>3383548.363</v>
      </c>
      <c r="G99" s="209">
        <f t="shared" si="5"/>
        <v>5275870.142</v>
      </c>
      <c r="H99" s="210">
        <f t="shared" si="9"/>
        <v>211</v>
      </c>
    </row>
    <row r="100" ht="15.75" customHeight="1">
      <c r="A100" s="188">
        <f t="shared" si="6"/>
        <v>91</v>
      </c>
      <c r="B100" s="196">
        <f t="shared" si="7"/>
        <v>47543</v>
      </c>
      <c r="C100" s="197">
        <f t="shared" si="8"/>
        <v>28978.57835</v>
      </c>
      <c r="D100" s="198">
        <f t="shared" si="2"/>
        <v>-21147.17727</v>
      </c>
      <c r="E100" s="198">
        <f t="shared" si="3"/>
        <v>7831.401083</v>
      </c>
      <c r="F100" s="198">
        <f t="shared" si="4"/>
        <v>3375716.961</v>
      </c>
      <c r="G100" s="209">
        <f t="shared" si="5"/>
        <v>5238712.612</v>
      </c>
      <c r="H100" s="210">
        <f t="shared" si="9"/>
        <v>210</v>
      </c>
    </row>
    <row r="101" ht="15.75" customHeight="1">
      <c r="A101" s="188">
        <f t="shared" si="6"/>
        <v>92</v>
      </c>
      <c r="B101" s="196">
        <f t="shared" si="7"/>
        <v>47574</v>
      </c>
      <c r="C101" s="197">
        <f t="shared" si="8"/>
        <v>28978.57835</v>
      </c>
      <c r="D101" s="198">
        <f t="shared" si="2"/>
        <v>-21098.23101</v>
      </c>
      <c r="E101" s="198">
        <f t="shared" si="3"/>
        <v>7880.34734</v>
      </c>
      <c r="F101" s="198">
        <f t="shared" si="4"/>
        <v>3367836.614</v>
      </c>
      <c r="G101" s="209">
        <f t="shared" si="5"/>
        <v>5201595.231</v>
      </c>
      <c r="H101" s="210">
        <f t="shared" si="9"/>
        <v>209</v>
      </c>
    </row>
    <row r="102" ht="15.75" customHeight="1">
      <c r="A102" s="188">
        <f t="shared" si="6"/>
        <v>93</v>
      </c>
      <c r="B102" s="196">
        <f t="shared" si="7"/>
        <v>47604</v>
      </c>
      <c r="C102" s="197">
        <f t="shared" si="8"/>
        <v>28978.57835</v>
      </c>
      <c r="D102" s="198">
        <f t="shared" si="2"/>
        <v>-21048.97884</v>
      </c>
      <c r="E102" s="198">
        <f t="shared" si="3"/>
        <v>7929.59951</v>
      </c>
      <c r="F102" s="198">
        <f t="shared" si="4"/>
        <v>3359907.015</v>
      </c>
      <c r="G102" s="209">
        <f t="shared" si="5"/>
        <v>5164518.615</v>
      </c>
      <c r="H102" s="210">
        <f t="shared" si="9"/>
        <v>208</v>
      </c>
    </row>
    <row r="103" ht="15.75" customHeight="1">
      <c r="A103" s="188">
        <f t="shared" si="6"/>
        <v>94</v>
      </c>
      <c r="B103" s="196">
        <f t="shared" si="7"/>
        <v>47635</v>
      </c>
      <c r="C103" s="197">
        <f t="shared" si="8"/>
        <v>28978.57835</v>
      </c>
      <c r="D103" s="198">
        <f t="shared" si="2"/>
        <v>-20999.41884</v>
      </c>
      <c r="E103" s="198">
        <f t="shared" si="3"/>
        <v>7979.159507</v>
      </c>
      <c r="F103" s="198">
        <f t="shared" si="4"/>
        <v>3351927.855</v>
      </c>
      <c r="G103" s="209">
        <f t="shared" si="5"/>
        <v>5127483.385</v>
      </c>
      <c r="H103" s="210">
        <f t="shared" si="9"/>
        <v>207</v>
      </c>
    </row>
    <row r="104" ht="15.75" customHeight="1">
      <c r="A104" s="188">
        <f t="shared" si="6"/>
        <v>95</v>
      </c>
      <c r="B104" s="196">
        <f t="shared" si="7"/>
        <v>47665</v>
      </c>
      <c r="C104" s="197">
        <f t="shared" si="8"/>
        <v>28978.57835</v>
      </c>
      <c r="D104" s="198">
        <f t="shared" si="2"/>
        <v>-20949.54909</v>
      </c>
      <c r="E104" s="198">
        <f t="shared" si="3"/>
        <v>8029.029254</v>
      </c>
      <c r="F104" s="198">
        <f t="shared" si="4"/>
        <v>3343898.826</v>
      </c>
      <c r="G104" s="209">
        <f t="shared" si="5"/>
        <v>5090490.167</v>
      </c>
      <c r="H104" s="210">
        <f t="shared" si="9"/>
        <v>206</v>
      </c>
    </row>
    <row r="105" ht="15.75" customHeight="1">
      <c r="A105" s="188">
        <f t="shared" si="6"/>
        <v>96</v>
      </c>
      <c r="B105" s="196">
        <f t="shared" si="7"/>
        <v>47696</v>
      </c>
      <c r="C105" s="197">
        <f t="shared" si="8"/>
        <v>28978.57835</v>
      </c>
      <c r="D105" s="198">
        <f t="shared" si="2"/>
        <v>-20899.36766</v>
      </c>
      <c r="E105" s="198">
        <f t="shared" si="3"/>
        <v>8079.210687</v>
      </c>
      <c r="F105" s="198">
        <f t="shared" si="4"/>
        <v>3335819.615</v>
      </c>
      <c r="G105" s="209">
        <f t="shared" si="5"/>
        <v>5053539.596</v>
      </c>
      <c r="H105" s="210">
        <f t="shared" si="9"/>
        <v>205</v>
      </c>
    </row>
    <row r="106" ht="15.75" customHeight="1">
      <c r="A106" s="188">
        <f t="shared" si="6"/>
        <v>97</v>
      </c>
      <c r="B106" s="196">
        <f t="shared" si="7"/>
        <v>47727</v>
      </c>
      <c r="C106" s="197">
        <f t="shared" si="8"/>
        <v>28978.57835</v>
      </c>
      <c r="D106" s="198">
        <f t="shared" si="2"/>
        <v>-20848.87259</v>
      </c>
      <c r="E106" s="198">
        <f t="shared" si="3"/>
        <v>8129.705754</v>
      </c>
      <c r="F106" s="198">
        <f t="shared" si="4"/>
        <v>3327689.909</v>
      </c>
      <c r="G106" s="209">
        <f t="shared" si="5"/>
        <v>5016632.31</v>
      </c>
      <c r="H106" s="210">
        <f t="shared" si="9"/>
        <v>204</v>
      </c>
    </row>
    <row r="107" ht="15.75" customHeight="1">
      <c r="A107" s="188">
        <f t="shared" si="6"/>
        <v>98</v>
      </c>
      <c r="B107" s="196">
        <f t="shared" si="7"/>
        <v>47757</v>
      </c>
      <c r="C107" s="197">
        <f t="shared" si="8"/>
        <v>28978.57835</v>
      </c>
      <c r="D107" s="198">
        <f t="shared" si="2"/>
        <v>-20798.06193</v>
      </c>
      <c r="E107" s="198">
        <f t="shared" si="3"/>
        <v>8180.516415</v>
      </c>
      <c r="F107" s="198">
        <f t="shared" si="4"/>
        <v>3319509.393</v>
      </c>
      <c r="G107" s="209">
        <f t="shared" si="5"/>
        <v>4979768.957</v>
      </c>
      <c r="H107" s="210">
        <f t="shared" si="9"/>
        <v>203</v>
      </c>
    </row>
    <row r="108" ht="15.75" customHeight="1">
      <c r="A108" s="188">
        <f t="shared" si="6"/>
        <v>99</v>
      </c>
      <c r="B108" s="196">
        <f t="shared" si="7"/>
        <v>47788</v>
      </c>
      <c r="C108" s="197">
        <f t="shared" si="8"/>
        <v>28978.57835</v>
      </c>
      <c r="D108" s="198">
        <f t="shared" si="2"/>
        <v>-20746.93371</v>
      </c>
      <c r="E108" s="198">
        <f t="shared" si="3"/>
        <v>8231.644642</v>
      </c>
      <c r="F108" s="198">
        <f t="shared" si="4"/>
        <v>3311277.748</v>
      </c>
      <c r="G108" s="209">
        <f t="shared" si="5"/>
        <v>4942950.187</v>
      </c>
      <c r="H108" s="210">
        <f t="shared" si="9"/>
        <v>202</v>
      </c>
    </row>
    <row r="109" ht="15.75" customHeight="1">
      <c r="A109" s="188">
        <f t="shared" si="6"/>
        <v>100</v>
      </c>
      <c r="B109" s="196">
        <f t="shared" si="7"/>
        <v>47818</v>
      </c>
      <c r="C109" s="197">
        <f t="shared" si="8"/>
        <v>28978.57835</v>
      </c>
      <c r="D109" s="198">
        <f t="shared" si="2"/>
        <v>-20695.48593</v>
      </c>
      <c r="E109" s="198">
        <f t="shared" si="3"/>
        <v>8283.092421</v>
      </c>
      <c r="F109" s="198">
        <f t="shared" si="4"/>
        <v>3302994.656</v>
      </c>
      <c r="G109" s="209">
        <f t="shared" si="5"/>
        <v>4906176.661</v>
      </c>
      <c r="H109" s="210">
        <f t="shared" si="9"/>
        <v>201</v>
      </c>
    </row>
    <row r="110" ht="15.75" customHeight="1">
      <c r="A110" s="188">
        <f t="shared" si="6"/>
        <v>101</v>
      </c>
      <c r="B110" s="196">
        <f t="shared" si="7"/>
        <v>47849</v>
      </c>
      <c r="C110" s="197">
        <f t="shared" si="8"/>
        <v>28978.57835</v>
      </c>
      <c r="D110" s="198">
        <f t="shared" si="2"/>
        <v>-20643.7166</v>
      </c>
      <c r="E110" s="198">
        <f t="shared" si="3"/>
        <v>8334.861749</v>
      </c>
      <c r="F110" s="198">
        <f t="shared" si="4"/>
        <v>3294659.794</v>
      </c>
      <c r="G110" s="209">
        <f t="shared" si="5"/>
        <v>4869449.044</v>
      </c>
      <c r="H110" s="210">
        <f t="shared" si="9"/>
        <v>200</v>
      </c>
    </row>
    <row r="111" ht="15.75" customHeight="1">
      <c r="A111" s="188">
        <f t="shared" si="6"/>
        <v>102</v>
      </c>
      <c r="B111" s="196">
        <f t="shared" si="7"/>
        <v>47880</v>
      </c>
      <c r="C111" s="197">
        <f t="shared" si="8"/>
        <v>28978.57835</v>
      </c>
      <c r="D111" s="198">
        <f t="shared" si="2"/>
        <v>-20591.62371</v>
      </c>
      <c r="E111" s="198">
        <f t="shared" si="3"/>
        <v>8386.954635</v>
      </c>
      <c r="F111" s="198">
        <f t="shared" si="4"/>
        <v>3286272.84</v>
      </c>
      <c r="G111" s="209">
        <f t="shared" si="5"/>
        <v>4832768.006</v>
      </c>
      <c r="H111" s="210">
        <f t="shared" si="9"/>
        <v>199</v>
      </c>
    </row>
    <row r="112" ht="15.75" customHeight="1">
      <c r="A112" s="188">
        <f t="shared" si="6"/>
        <v>103</v>
      </c>
      <c r="B112" s="196">
        <f t="shared" si="7"/>
        <v>47908</v>
      </c>
      <c r="C112" s="197">
        <f t="shared" si="8"/>
        <v>28978.57835</v>
      </c>
      <c r="D112" s="198">
        <f t="shared" si="2"/>
        <v>-20539.20525</v>
      </c>
      <c r="E112" s="198">
        <f t="shared" si="3"/>
        <v>8439.373102</v>
      </c>
      <c r="F112" s="198">
        <f t="shared" si="4"/>
        <v>3277833.466</v>
      </c>
      <c r="G112" s="209">
        <f t="shared" si="5"/>
        <v>4796134.228</v>
      </c>
      <c r="H112" s="210">
        <f t="shared" si="9"/>
        <v>198</v>
      </c>
    </row>
    <row r="113" ht="15.75" customHeight="1">
      <c r="A113" s="188">
        <f t="shared" si="6"/>
        <v>104</v>
      </c>
      <c r="B113" s="196">
        <f t="shared" si="7"/>
        <v>47939</v>
      </c>
      <c r="C113" s="197">
        <f t="shared" si="8"/>
        <v>28978.57835</v>
      </c>
      <c r="D113" s="198">
        <f t="shared" si="2"/>
        <v>-20486.45917</v>
      </c>
      <c r="E113" s="198">
        <f t="shared" si="3"/>
        <v>8492.119183</v>
      </c>
      <c r="F113" s="198">
        <f t="shared" si="4"/>
        <v>3269341.347</v>
      </c>
      <c r="G113" s="209">
        <f t="shared" si="5"/>
        <v>4759548.393</v>
      </c>
      <c r="H113" s="210">
        <f t="shared" si="9"/>
        <v>197</v>
      </c>
    </row>
    <row r="114" ht="15.75" customHeight="1">
      <c r="A114" s="188">
        <f t="shared" si="6"/>
        <v>105</v>
      </c>
      <c r="B114" s="196">
        <f t="shared" si="7"/>
        <v>47969</v>
      </c>
      <c r="C114" s="197">
        <f t="shared" si="8"/>
        <v>28978.57835</v>
      </c>
      <c r="D114" s="198">
        <f t="shared" si="2"/>
        <v>-20433.38342</v>
      </c>
      <c r="E114" s="198">
        <f t="shared" si="3"/>
        <v>8545.194928</v>
      </c>
      <c r="F114" s="198">
        <f t="shared" si="4"/>
        <v>3260796.152</v>
      </c>
      <c r="G114" s="209">
        <f t="shared" si="5"/>
        <v>4723011.195</v>
      </c>
      <c r="H114" s="210">
        <f t="shared" si="9"/>
        <v>196</v>
      </c>
    </row>
    <row r="115" ht="15.75" customHeight="1">
      <c r="A115" s="188">
        <f t="shared" si="6"/>
        <v>106</v>
      </c>
      <c r="B115" s="196">
        <f t="shared" si="7"/>
        <v>48000</v>
      </c>
      <c r="C115" s="197">
        <f t="shared" si="8"/>
        <v>28978.57835</v>
      </c>
      <c r="D115" s="198">
        <f t="shared" si="2"/>
        <v>-20379.97595</v>
      </c>
      <c r="E115" s="198">
        <f t="shared" si="3"/>
        <v>8598.602397</v>
      </c>
      <c r="F115" s="198">
        <f t="shared" si="4"/>
        <v>3252197.55</v>
      </c>
      <c r="G115" s="209">
        <f t="shared" si="5"/>
        <v>4686523.331</v>
      </c>
      <c r="H115" s="210">
        <f t="shared" si="9"/>
        <v>195</v>
      </c>
    </row>
    <row r="116" ht="15.75" customHeight="1">
      <c r="A116" s="188">
        <f t="shared" si="6"/>
        <v>107</v>
      </c>
      <c r="B116" s="196">
        <f t="shared" si="7"/>
        <v>48030</v>
      </c>
      <c r="C116" s="197">
        <f t="shared" si="8"/>
        <v>28978.57835</v>
      </c>
      <c r="D116" s="198">
        <f t="shared" si="2"/>
        <v>-20326.23469</v>
      </c>
      <c r="E116" s="198">
        <f t="shared" si="3"/>
        <v>8652.343662</v>
      </c>
      <c r="F116" s="198">
        <f t="shared" si="4"/>
        <v>3243545.206</v>
      </c>
      <c r="G116" s="209">
        <f t="shared" si="5"/>
        <v>4650085.507</v>
      </c>
      <c r="H116" s="210">
        <f t="shared" si="9"/>
        <v>194</v>
      </c>
    </row>
    <row r="117" ht="15.75" customHeight="1">
      <c r="A117" s="188">
        <f t="shared" si="6"/>
        <v>108</v>
      </c>
      <c r="B117" s="196">
        <f t="shared" si="7"/>
        <v>48061</v>
      </c>
      <c r="C117" s="197">
        <f t="shared" si="8"/>
        <v>28978.57835</v>
      </c>
      <c r="D117" s="198">
        <f t="shared" si="2"/>
        <v>-20272.15754</v>
      </c>
      <c r="E117" s="198">
        <f t="shared" si="3"/>
        <v>8706.420809</v>
      </c>
      <c r="F117" s="198">
        <f t="shared" si="4"/>
        <v>3234838.785</v>
      </c>
      <c r="G117" s="209">
        <f t="shared" si="5"/>
        <v>4613698.435</v>
      </c>
      <c r="H117" s="210">
        <f t="shared" si="9"/>
        <v>193</v>
      </c>
    </row>
    <row r="118" ht="15.75" customHeight="1">
      <c r="A118" s="188">
        <f t="shared" si="6"/>
        <v>109</v>
      </c>
      <c r="B118" s="196">
        <f t="shared" si="7"/>
        <v>48092</v>
      </c>
      <c r="C118" s="197">
        <f t="shared" si="8"/>
        <v>28978.57835</v>
      </c>
      <c r="D118" s="198">
        <f t="shared" si="2"/>
        <v>-20217.74241</v>
      </c>
      <c r="E118" s="198">
        <f t="shared" si="3"/>
        <v>8760.83594</v>
      </c>
      <c r="F118" s="198">
        <f t="shared" si="4"/>
        <v>3226077.95</v>
      </c>
      <c r="G118" s="209">
        <f t="shared" si="5"/>
        <v>4577362.836</v>
      </c>
      <c r="H118" s="210">
        <f t="shared" si="9"/>
        <v>192</v>
      </c>
    </row>
    <row r="119" ht="15.75" customHeight="1">
      <c r="A119" s="188">
        <f t="shared" si="6"/>
        <v>110</v>
      </c>
      <c r="B119" s="196">
        <f t="shared" si="7"/>
        <v>48122</v>
      </c>
      <c r="C119" s="197">
        <f t="shared" si="8"/>
        <v>28978.57835</v>
      </c>
      <c r="D119" s="198">
        <f t="shared" si="2"/>
        <v>-20162.98718</v>
      </c>
      <c r="E119" s="198">
        <f t="shared" si="3"/>
        <v>8815.591164</v>
      </c>
      <c r="F119" s="198">
        <f t="shared" si="4"/>
        <v>3217262.358</v>
      </c>
      <c r="G119" s="209">
        <f t="shared" si="5"/>
        <v>4541079.434</v>
      </c>
      <c r="H119" s="210">
        <f t="shared" si="9"/>
        <v>191</v>
      </c>
    </row>
    <row r="120" ht="15.75" customHeight="1">
      <c r="A120" s="188">
        <f t="shared" si="6"/>
        <v>111</v>
      </c>
      <c r="B120" s="196">
        <f t="shared" si="7"/>
        <v>48153</v>
      </c>
      <c r="C120" s="197">
        <f t="shared" si="8"/>
        <v>28978.57835</v>
      </c>
      <c r="D120" s="198">
        <f t="shared" si="2"/>
        <v>-20107.88974</v>
      </c>
      <c r="E120" s="198">
        <f t="shared" si="3"/>
        <v>8870.688609</v>
      </c>
      <c r="F120" s="198">
        <f t="shared" si="4"/>
        <v>3208391.67</v>
      </c>
      <c r="G120" s="209">
        <f t="shared" si="5"/>
        <v>4504848.964</v>
      </c>
      <c r="H120" s="210">
        <f t="shared" si="9"/>
        <v>190</v>
      </c>
    </row>
    <row r="121" ht="15.75" customHeight="1">
      <c r="A121" s="188">
        <f t="shared" si="6"/>
        <v>112</v>
      </c>
      <c r="B121" s="196">
        <f t="shared" si="7"/>
        <v>48183</v>
      </c>
      <c r="C121" s="197">
        <f t="shared" si="8"/>
        <v>28978.57835</v>
      </c>
      <c r="D121" s="198">
        <f t="shared" si="2"/>
        <v>-20052.44794</v>
      </c>
      <c r="E121" s="198">
        <f t="shared" si="3"/>
        <v>8926.130413</v>
      </c>
      <c r="F121" s="198">
        <f t="shared" si="4"/>
        <v>3199465.539</v>
      </c>
      <c r="G121" s="209">
        <f t="shared" si="5"/>
        <v>4468672.166</v>
      </c>
      <c r="H121" s="210">
        <f t="shared" si="9"/>
        <v>189</v>
      </c>
    </row>
    <row r="122" ht="15.75" customHeight="1">
      <c r="A122" s="188">
        <f t="shared" si="6"/>
        <v>113</v>
      </c>
      <c r="B122" s="196">
        <f t="shared" si="7"/>
        <v>48214</v>
      </c>
      <c r="C122" s="197">
        <f t="shared" si="8"/>
        <v>28978.57835</v>
      </c>
      <c r="D122" s="198">
        <f t="shared" si="2"/>
        <v>-19996.65962</v>
      </c>
      <c r="E122" s="198">
        <f t="shared" si="3"/>
        <v>8981.918728</v>
      </c>
      <c r="F122" s="198">
        <f t="shared" si="4"/>
        <v>3190483.621</v>
      </c>
      <c r="G122" s="209">
        <f t="shared" si="5"/>
        <v>4432549.787</v>
      </c>
      <c r="H122" s="210">
        <f t="shared" si="9"/>
        <v>188</v>
      </c>
    </row>
    <row r="123" ht="15.75" customHeight="1">
      <c r="A123" s="188">
        <f t="shared" si="6"/>
        <v>114</v>
      </c>
      <c r="B123" s="196">
        <f t="shared" si="7"/>
        <v>48245</v>
      </c>
      <c r="C123" s="197">
        <f t="shared" si="8"/>
        <v>28978.57835</v>
      </c>
      <c r="D123" s="198">
        <f t="shared" si="2"/>
        <v>-19940.52263</v>
      </c>
      <c r="E123" s="198">
        <f t="shared" si="3"/>
        <v>9038.05572</v>
      </c>
      <c r="F123" s="198">
        <f t="shared" si="4"/>
        <v>3181445.565</v>
      </c>
      <c r="G123" s="209">
        <f t="shared" si="5"/>
        <v>4396482.584</v>
      </c>
      <c r="H123" s="210">
        <f t="shared" si="9"/>
        <v>187</v>
      </c>
    </row>
    <row r="124" ht="15.75" customHeight="1">
      <c r="A124" s="188">
        <f t="shared" si="6"/>
        <v>115</v>
      </c>
      <c r="B124" s="196">
        <f t="shared" si="7"/>
        <v>48274</v>
      </c>
      <c r="C124" s="197">
        <f t="shared" si="8"/>
        <v>28978.57835</v>
      </c>
      <c r="D124" s="198">
        <f t="shared" si="2"/>
        <v>-19884.03478</v>
      </c>
      <c r="E124" s="198">
        <f t="shared" si="3"/>
        <v>9094.543568</v>
      </c>
      <c r="F124" s="198">
        <f t="shared" si="4"/>
        <v>3172351.021</v>
      </c>
      <c r="G124" s="209">
        <f t="shared" si="5"/>
        <v>4360471.317</v>
      </c>
      <c r="H124" s="210">
        <f t="shared" si="9"/>
        <v>186</v>
      </c>
    </row>
    <row r="125" ht="15.75" customHeight="1">
      <c r="A125" s="188">
        <f t="shared" si="6"/>
        <v>116</v>
      </c>
      <c r="B125" s="196">
        <f t="shared" si="7"/>
        <v>48305</v>
      </c>
      <c r="C125" s="197">
        <f t="shared" si="8"/>
        <v>28978.57835</v>
      </c>
      <c r="D125" s="198">
        <f t="shared" si="2"/>
        <v>-19827.19388</v>
      </c>
      <c r="E125" s="198">
        <f t="shared" si="3"/>
        <v>9151.384465</v>
      </c>
      <c r="F125" s="198">
        <f t="shared" si="4"/>
        <v>3163199.637</v>
      </c>
      <c r="G125" s="209">
        <f t="shared" si="5"/>
        <v>4324516.757</v>
      </c>
      <c r="H125" s="210">
        <f t="shared" si="9"/>
        <v>185</v>
      </c>
    </row>
    <row r="126" ht="15.75" customHeight="1">
      <c r="A126" s="188">
        <f t="shared" si="6"/>
        <v>117</v>
      </c>
      <c r="B126" s="196">
        <f t="shared" si="7"/>
        <v>48335</v>
      </c>
      <c r="C126" s="197">
        <f t="shared" si="8"/>
        <v>28978.57835</v>
      </c>
      <c r="D126" s="198">
        <f t="shared" si="2"/>
        <v>-19769.99773</v>
      </c>
      <c r="E126" s="198">
        <f t="shared" si="3"/>
        <v>9208.580618</v>
      </c>
      <c r="F126" s="198">
        <f t="shared" si="4"/>
        <v>3153991.056</v>
      </c>
      <c r="G126" s="209">
        <f t="shared" si="5"/>
        <v>4288619.68</v>
      </c>
      <c r="H126" s="210">
        <f t="shared" si="9"/>
        <v>184</v>
      </c>
    </row>
    <row r="127" ht="15.75" customHeight="1">
      <c r="A127" s="188">
        <f t="shared" si="6"/>
        <v>118</v>
      </c>
      <c r="B127" s="196">
        <f t="shared" si="7"/>
        <v>48366</v>
      </c>
      <c r="C127" s="197">
        <f t="shared" si="8"/>
        <v>28978.57835</v>
      </c>
      <c r="D127" s="198">
        <f t="shared" si="2"/>
        <v>-19712.4441</v>
      </c>
      <c r="E127" s="198">
        <f t="shared" si="3"/>
        <v>9266.134247</v>
      </c>
      <c r="F127" s="198">
        <f t="shared" si="4"/>
        <v>3144724.922</v>
      </c>
      <c r="G127" s="209">
        <f t="shared" si="5"/>
        <v>4252780.872</v>
      </c>
      <c r="H127" s="210">
        <f t="shared" si="9"/>
        <v>183</v>
      </c>
    </row>
    <row r="128" ht="15.75" customHeight="1">
      <c r="A128" s="188">
        <f t="shared" si="6"/>
        <v>119</v>
      </c>
      <c r="B128" s="196">
        <f t="shared" si="7"/>
        <v>48396</v>
      </c>
      <c r="C128" s="197">
        <f t="shared" si="8"/>
        <v>28978.57835</v>
      </c>
      <c r="D128" s="198">
        <f t="shared" si="2"/>
        <v>-19654.53076</v>
      </c>
      <c r="E128" s="198">
        <f t="shared" si="3"/>
        <v>9324.047586</v>
      </c>
      <c r="F128" s="198">
        <f t="shared" si="4"/>
        <v>3135400.874</v>
      </c>
      <c r="G128" s="209">
        <f t="shared" si="5"/>
        <v>4217001.125</v>
      </c>
      <c r="H128" s="210">
        <f t="shared" si="9"/>
        <v>182</v>
      </c>
    </row>
    <row r="129" ht="15.75" customHeight="1">
      <c r="A129" s="188">
        <f t="shared" si="6"/>
        <v>120</v>
      </c>
      <c r="B129" s="196">
        <f t="shared" si="7"/>
        <v>48427</v>
      </c>
      <c r="C129" s="197">
        <f t="shared" si="8"/>
        <v>28978.57835</v>
      </c>
      <c r="D129" s="198">
        <f t="shared" si="2"/>
        <v>-19596.25547</v>
      </c>
      <c r="E129" s="198">
        <f t="shared" si="3"/>
        <v>9382.322884</v>
      </c>
      <c r="F129" s="198">
        <f t="shared" si="4"/>
        <v>3126018.552</v>
      </c>
      <c r="G129" s="209">
        <f t="shared" si="5"/>
        <v>4181281.238</v>
      </c>
      <c r="H129" s="210">
        <f t="shared" si="9"/>
        <v>181</v>
      </c>
    </row>
    <row r="130" ht="15.75" customHeight="1">
      <c r="A130" s="188">
        <f t="shared" si="6"/>
        <v>121</v>
      </c>
      <c r="B130" s="196">
        <f t="shared" si="7"/>
        <v>48458</v>
      </c>
      <c r="C130" s="197">
        <f t="shared" si="8"/>
        <v>28978.57835</v>
      </c>
      <c r="D130" s="198">
        <f t="shared" si="2"/>
        <v>-19537.61595</v>
      </c>
      <c r="E130" s="198">
        <f t="shared" si="3"/>
        <v>9440.962402</v>
      </c>
      <c r="F130" s="198">
        <f t="shared" si="4"/>
        <v>3116577.589</v>
      </c>
      <c r="G130" s="209">
        <f t="shared" si="5"/>
        <v>4145622.018</v>
      </c>
      <c r="H130" s="210">
        <f t="shared" si="9"/>
        <v>180</v>
      </c>
    </row>
    <row r="131" ht="15.75" customHeight="1">
      <c r="A131" s="188">
        <f t="shared" si="6"/>
        <v>122</v>
      </c>
      <c r="B131" s="196">
        <f t="shared" si="7"/>
        <v>48488</v>
      </c>
      <c r="C131" s="197">
        <f t="shared" si="8"/>
        <v>28978.57835</v>
      </c>
      <c r="D131" s="198">
        <f t="shared" si="2"/>
        <v>-19478.60993</v>
      </c>
      <c r="E131" s="198">
        <f t="shared" si="3"/>
        <v>9499.968417</v>
      </c>
      <c r="F131" s="198">
        <f t="shared" si="4"/>
        <v>3107077.621</v>
      </c>
      <c r="G131" s="209">
        <f t="shared" si="5"/>
        <v>4110024.281</v>
      </c>
      <c r="H131" s="210">
        <f t="shared" si="9"/>
        <v>179</v>
      </c>
    </row>
    <row r="132" ht="15.75" customHeight="1">
      <c r="A132" s="188">
        <f t="shared" si="6"/>
        <v>123</v>
      </c>
      <c r="B132" s="196">
        <f t="shared" si="7"/>
        <v>48519</v>
      </c>
      <c r="C132" s="197">
        <f t="shared" si="8"/>
        <v>28978.57835</v>
      </c>
      <c r="D132" s="198">
        <f t="shared" si="2"/>
        <v>-19419.23513</v>
      </c>
      <c r="E132" s="198">
        <f t="shared" si="3"/>
        <v>9559.343219</v>
      </c>
      <c r="F132" s="198">
        <f t="shared" si="4"/>
        <v>3097518.278</v>
      </c>
      <c r="G132" s="209">
        <f t="shared" si="5"/>
        <v>4074488.851</v>
      </c>
      <c r="H132" s="210">
        <f t="shared" si="9"/>
        <v>178</v>
      </c>
    </row>
    <row r="133" ht="15.75" customHeight="1">
      <c r="A133" s="188">
        <f t="shared" si="6"/>
        <v>124</v>
      </c>
      <c r="B133" s="196">
        <f t="shared" si="7"/>
        <v>48549</v>
      </c>
      <c r="C133" s="197">
        <f t="shared" si="8"/>
        <v>28978.57835</v>
      </c>
      <c r="D133" s="198">
        <f t="shared" si="2"/>
        <v>-19359.48923</v>
      </c>
      <c r="E133" s="198">
        <f t="shared" si="3"/>
        <v>9619.089114</v>
      </c>
      <c r="F133" s="198">
        <f t="shared" si="4"/>
        <v>3087899.188</v>
      </c>
      <c r="G133" s="209">
        <f t="shared" si="5"/>
        <v>4039016.557</v>
      </c>
      <c r="H133" s="210">
        <f t="shared" si="9"/>
        <v>177</v>
      </c>
    </row>
    <row r="134" ht="15.75" customHeight="1">
      <c r="A134" s="188">
        <f t="shared" si="6"/>
        <v>125</v>
      </c>
      <c r="B134" s="196">
        <f t="shared" si="7"/>
        <v>48580</v>
      </c>
      <c r="C134" s="197">
        <f t="shared" si="8"/>
        <v>28978.57835</v>
      </c>
      <c r="D134" s="198">
        <f t="shared" si="2"/>
        <v>-19299.36993</v>
      </c>
      <c r="E134" s="198">
        <f t="shared" si="3"/>
        <v>9679.208421</v>
      </c>
      <c r="F134" s="198">
        <f t="shared" si="4"/>
        <v>3078219.98</v>
      </c>
      <c r="G134" s="209">
        <f t="shared" si="5"/>
        <v>4003608.239</v>
      </c>
      <c r="H134" s="210">
        <f t="shared" si="9"/>
        <v>176</v>
      </c>
    </row>
    <row r="135" ht="15.75" customHeight="1">
      <c r="A135" s="188">
        <f t="shared" si="6"/>
        <v>126</v>
      </c>
      <c r="B135" s="196">
        <f t="shared" si="7"/>
        <v>48611</v>
      </c>
      <c r="C135" s="197">
        <f t="shared" si="8"/>
        <v>28978.57835</v>
      </c>
      <c r="D135" s="198">
        <f t="shared" si="2"/>
        <v>-19238.87487</v>
      </c>
      <c r="E135" s="198">
        <f t="shared" si="3"/>
        <v>9739.703474</v>
      </c>
      <c r="F135" s="198">
        <f t="shared" si="4"/>
        <v>3068480.276</v>
      </c>
      <c r="G135" s="209">
        <f t="shared" si="5"/>
        <v>3968264.744</v>
      </c>
      <c r="H135" s="210">
        <f t="shared" si="9"/>
        <v>175</v>
      </c>
    </row>
    <row r="136" ht="15.75" customHeight="1">
      <c r="A136" s="188">
        <f t="shared" si="6"/>
        <v>127</v>
      </c>
      <c r="B136" s="196">
        <f t="shared" si="7"/>
        <v>48639</v>
      </c>
      <c r="C136" s="197">
        <f t="shared" si="8"/>
        <v>28978.57835</v>
      </c>
      <c r="D136" s="198">
        <f t="shared" si="2"/>
        <v>-19178.00173</v>
      </c>
      <c r="E136" s="198">
        <f t="shared" si="3"/>
        <v>9800.576621</v>
      </c>
      <c r="F136" s="198">
        <f t="shared" si="4"/>
        <v>3058679.7</v>
      </c>
      <c r="G136" s="209">
        <f t="shared" si="5"/>
        <v>3932986.926</v>
      </c>
      <c r="H136" s="210">
        <f t="shared" si="9"/>
        <v>174</v>
      </c>
    </row>
    <row r="137" ht="15.75" customHeight="1">
      <c r="A137" s="188">
        <f t="shared" si="6"/>
        <v>128</v>
      </c>
      <c r="B137" s="196">
        <f t="shared" si="7"/>
        <v>48670</v>
      </c>
      <c r="C137" s="197">
        <f t="shared" si="8"/>
        <v>28978.57835</v>
      </c>
      <c r="D137" s="198">
        <f t="shared" si="2"/>
        <v>-19116.74812</v>
      </c>
      <c r="E137" s="198">
        <f t="shared" si="3"/>
        <v>9861.830225</v>
      </c>
      <c r="F137" s="198">
        <f t="shared" si="4"/>
        <v>3048817.87</v>
      </c>
      <c r="G137" s="209">
        <f t="shared" si="5"/>
        <v>3897775.65</v>
      </c>
      <c r="H137" s="210">
        <f t="shared" si="9"/>
        <v>173</v>
      </c>
    </row>
    <row r="138" ht="15.75" customHeight="1">
      <c r="A138" s="188">
        <f t="shared" si="6"/>
        <v>129</v>
      </c>
      <c r="B138" s="196">
        <f t="shared" si="7"/>
        <v>48700</v>
      </c>
      <c r="C138" s="197">
        <f t="shared" si="8"/>
        <v>28978.57835</v>
      </c>
      <c r="D138" s="198">
        <f t="shared" si="2"/>
        <v>-19055.11169</v>
      </c>
      <c r="E138" s="198">
        <f t="shared" si="3"/>
        <v>9923.466663</v>
      </c>
      <c r="F138" s="198">
        <f t="shared" si="4"/>
        <v>3038894.403</v>
      </c>
      <c r="G138" s="209">
        <f t="shared" si="5"/>
        <v>3862631.785</v>
      </c>
      <c r="H138" s="210">
        <f t="shared" si="9"/>
        <v>172</v>
      </c>
    </row>
    <row r="139" ht="15.75" customHeight="1">
      <c r="A139" s="188">
        <f t="shared" si="6"/>
        <v>130</v>
      </c>
      <c r="B139" s="196">
        <f t="shared" si="7"/>
        <v>48731</v>
      </c>
      <c r="C139" s="197">
        <f t="shared" si="8"/>
        <v>28978.57835</v>
      </c>
      <c r="D139" s="198">
        <f t="shared" si="2"/>
        <v>-18993.09002</v>
      </c>
      <c r="E139" s="198">
        <f t="shared" si="3"/>
        <v>9985.48833</v>
      </c>
      <c r="F139" s="198">
        <f t="shared" si="4"/>
        <v>3028908.915</v>
      </c>
      <c r="G139" s="209">
        <f t="shared" si="5"/>
        <v>3827556.212</v>
      </c>
      <c r="H139" s="210">
        <f t="shared" si="9"/>
        <v>171</v>
      </c>
    </row>
    <row r="140" ht="15.75" customHeight="1">
      <c r="A140" s="188">
        <f t="shared" si="6"/>
        <v>131</v>
      </c>
      <c r="B140" s="196">
        <f t="shared" si="7"/>
        <v>48761</v>
      </c>
      <c r="C140" s="197">
        <f t="shared" si="8"/>
        <v>28978.57835</v>
      </c>
      <c r="D140" s="198">
        <f t="shared" si="2"/>
        <v>-18930.68072</v>
      </c>
      <c r="E140" s="198">
        <f t="shared" si="3"/>
        <v>10047.89763</v>
      </c>
      <c r="F140" s="198">
        <f t="shared" si="4"/>
        <v>3018861.017</v>
      </c>
      <c r="G140" s="209">
        <f t="shared" si="5"/>
        <v>3792549.82</v>
      </c>
      <c r="H140" s="210">
        <f t="shared" si="9"/>
        <v>170</v>
      </c>
    </row>
    <row r="141" ht="15.75" customHeight="1">
      <c r="A141" s="188">
        <f t="shared" si="6"/>
        <v>132</v>
      </c>
      <c r="B141" s="196">
        <f t="shared" si="7"/>
        <v>48792</v>
      </c>
      <c r="C141" s="197">
        <f t="shared" si="8"/>
        <v>28978.57835</v>
      </c>
      <c r="D141" s="198">
        <f t="shared" si="2"/>
        <v>-18867.88136</v>
      </c>
      <c r="E141" s="198">
        <f t="shared" si="3"/>
        <v>10110.69699</v>
      </c>
      <c r="F141" s="198">
        <f t="shared" si="4"/>
        <v>3008750.32</v>
      </c>
      <c r="G141" s="209">
        <f t="shared" si="5"/>
        <v>3757613.503</v>
      </c>
      <c r="H141" s="210">
        <f t="shared" si="9"/>
        <v>169</v>
      </c>
    </row>
    <row r="142" ht="15.75" customHeight="1">
      <c r="A142" s="188">
        <f t="shared" si="6"/>
        <v>133</v>
      </c>
      <c r="B142" s="196">
        <f t="shared" si="7"/>
        <v>48823</v>
      </c>
      <c r="C142" s="197">
        <f t="shared" si="8"/>
        <v>28978.57835</v>
      </c>
      <c r="D142" s="198">
        <f t="shared" si="2"/>
        <v>-18804.6895</v>
      </c>
      <c r="E142" s="198">
        <f t="shared" si="3"/>
        <v>10173.88885</v>
      </c>
      <c r="F142" s="198">
        <f t="shared" si="4"/>
        <v>2998576.431</v>
      </c>
      <c r="G142" s="209">
        <f t="shared" si="5"/>
        <v>3722748.168</v>
      </c>
      <c r="H142" s="210">
        <f t="shared" si="9"/>
        <v>168</v>
      </c>
    </row>
    <row r="143" ht="15.75" customHeight="1">
      <c r="A143" s="188">
        <f t="shared" si="6"/>
        <v>134</v>
      </c>
      <c r="B143" s="196">
        <f t="shared" si="7"/>
        <v>48853</v>
      </c>
      <c r="C143" s="197">
        <f t="shared" si="8"/>
        <v>28978.57835</v>
      </c>
      <c r="D143" s="198">
        <f t="shared" si="2"/>
        <v>-18741.10269</v>
      </c>
      <c r="E143" s="198">
        <f t="shared" si="3"/>
        <v>10237.47565</v>
      </c>
      <c r="F143" s="198">
        <f t="shared" si="4"/>
        <v>2988338.956</v>
      </c>
      <c r="G143" s="209">
        <f t="shared" si="5"/>
        <v>3687954.728</v>
      </c>
      <c r="H143" s="210">
        <f t="shared" si="9"/>
        <v>167</v>
      </c>
    </row>
    <row r="144" ht="15.75" customHeight="1">
      <c r="A144" s="188">
        <f t="shared" si="6"/>
        <v>135</v>
      </c>
      <c r="B144" s="196">
        <f t="shared" si="7"/>
        <v>48884</v>
      </c>
      <c r="C144" s="197">
        <f t="shared" si="8"/>
        <v>28978.57835</v>
      </c>
      <c r="D144" s="198">
        <f t="shared" si="2"/>
        <v>-18677.11847</v>
      </c>
      <c r="E144" s="198">
        <f t="shared" si="3"/>
        <v>10301.45988</v>
      </c>
      <c r="F144" s="198">
        <f t="shared" si="4"/>
        <v>2978037.496</v>
      </c>
      <c r="G144" s="209">
        <f t="shared" si="5"/>
        <v>3653234.104</v>
      </c>
      <c r="H144" s="210">
        <f t="shared" si="9"/>
        <v>166</v>
      </c>
    </row>
    <row r="145" ht="15.75" customHeight="1">
      <c r="A145" s="188">
        <f t="shared" si="6"/>
        <v>136</v>
      </c>
      <c r="B145" s="196">
        <f t="shared" si="7"/>
        <v>48914</v>
      </c>
      <c r="C145" s="197">
        <f t="shared" si="8"/>
        <v>28978.57835</v>
      </c>
      <c r="D145" s="198">
        <f t="shared" si="2"/>
        <v>-18612.73435</v>
      </c>
      <c r="E145" s="198">
        <f t="shared" si="3"/>
        <v>10365.844</v>
      </c>
      <c r="F145" s="198">
        <f t="shared" si="4"/>
        <v>2967671.652</v>
      </c>
      <c r="G145" s="209">
        <f t="shared" si="5"/>
        <v>3618587.229</v>
      </c>
      <c r="H145" s="210">
        <f t="shared" si="9"/>
        <v>165</v>
      </c>
    </row>
    <row r="146" ht="15.75" customHeight="1">
      <c r="A146" s="188">
        <f t="shared" si="6"/>
        <v>137</v>
      </c>
      <c r="B146" s="196">
        <f t="shared" si="7"/>
        <v>48945</v>
      </c>
      <c r="C146" s="197">
        <f t="shared" si="8"/>
        <v>28978.57835</v>
      </c>
      <c r="D146" s="198">
        <f t="shared" si="2"/>
        <v>-18547.94782</v>
      </c>
      <c r="E146" s="198">
        <f t="shared" si="3"/>
        <v>10430.63053</v>
      </c>
      <c r="F146" s="198">
        <f t="shared" si="4"/>
        <v>2957241.021</v>
      </c>
      <c r="G146" s="209">
        <f t="shared" si="5"/>
        <v>3584015.041</v>
      </c>
      <c r="H146" s="210">
        <f t="shared" si="9"/>
        <v>164</v>
      </c>
    </row>
    <row r="147" ht="15.75" customHeight="1">
      <c r="A147" s="188">
        <f t="shared" si="6"/>
        <v>138</v>
      </c>
      <c r="B147" s="196">
        <f t="shared" si="7"/>
        <v>48976</v>
      </c>
      <c r="C147" s="197">
        <f t="shared" si="8"/>
        <v>28978.57835</v>
      </c>
      <c r="D147" s="198">
        <f t="shared" si="2"/>
        <v>-18482.75638</v>
      </c>
      <c r="E147" s="198">
        <f t="shared" si="3"/>
        <v>10495.82197</v>
      </c>
      <c r="F147" s="198">
        <f t="shared" si="4"/>
        <v>2946745.199</v>
      </c>
      <c r="G147" s="209">
        <f t="shared" si="5"/>
        <v>3549518.49</v>
      </c>
      <c r="H147" s="210">
        <f t="shared" si="9"/>
        <v>163</v>
      </c>
    </row>
    <row r="148" ht="15.75" customHeight="1">
      <c r="A148" s="188">
        <f t="shared" si="6"/>
        <v>139</v>
      </c>
      <c r="B148" s="196">
        <f t="shared" si="7"/>
        <v>49004</v>
      </c>
      <c r="C148" s="197">
        <f t="shared" si="8"/>
        <v>28978.57835</v>
      </c>
      <c r="D148" s="198">
        <f t="shared" si="2"/>
        <v>-18417.15749</v>
      </c>
      <c r="E148" s="198">
        <f t="shared" si="3"/>
        <v>10561.42085</v>
      </c>
      <c r="F148" s="198">
        <f t="shared" si="4"/>
        <v>2936183.778</v>
      </c>
      <c r="G148" s="209">
        <f t="shared" si="5"/>
        <v>3515098.532</v>
      </c>
      <c r="H148" s="210">
        <f t="shared" si="9"/>
        <v>162</v>
      </c>
    </row>
    <row r="149" ht="15.75" customHeight="1">
      <c r="A149" s="188">
        <f t="shared" si="6"/>
        <v>140</v>
      </c>
      <c r="B149" s="196">
        <f t="shared" si="7"/>
        <v>49035</v>
      </c>
      <c r="C149" s="197">
        <f t="shared" si="8"/>
        <v>28978.57835</v>
      </c>
      <c r="D149" s="198">
        <f t="shared" si="2"/>
        <v>-18351.14861</v>
      </c>
      <c r="E149" s="198">
        <f t="shared" si="3"/>
        <v>10627.42973</v>
      </c>
      <c r="F149" s="198">
        <f t="shared" si="4"/>
        <v>2925556.349</v>
      </c>
      <c r="G149" s="209">
        <f t="shared" si="5"/>
        <v>3480756.134</v>
      </c>
      <c r="H149" s="210">
        <f t="shared" si="9"/>
        <v>161</v>
      </c>
    </row>
    <row r="150" ht="15.75" customHeight="1">
      <c r="A150" s="188">
        <f t="shared" si="6"/>
        <v>141</v>
      </c>
      <c r="B150" s="196">
        <f t="shared" si="7"/>
        <v>49065</v>
      </c>
      <c r="C150" s="197">
        <f t="shared" si="8"/>
        <v>28978.57835</v>
      </c>
      <c r="D150" s="198">
        <f t="shared" si="2"/>
        <v>-18284.72718</v>
      </c>
      <c r="E150" s="198">
        <f t="shared" si="3"/>
        <v>10693.85117</v>
      </c>
      <c r="F150" s="198">
        <f t="shared" si="4"/>
        <v>2914862.497</v>
      </c>
      <c r="G150" s="209">
        <f t="shared" si="5"/>
        <v>3446492.272</v>
      </c>
      <c r="H150" s="210">
        <f t="shared" si="9"/>
        <v>160</v>
      </c>
    </row>
    <row r="151" ht="15.75" customHeight="1">
      <c r="A151" s="188">
        <f t="shared" si="6"/>
        <v>142</v>
      </c>
      <c r="B151" s="196">
        <f t="shared" si="7"/>
        <v>49096</v>
      </c>
      <c r="C151" s="197">
        <f t="shared" si="8"/>
        <v>28978.57835</v>
      </c>
      <c r="D151" s="198">
        <f t="shared" si="2"/>
        <v>-18217.89061</v>
      </c>
      <c r="E151" s="198">
        <f t="shared" si="3"/>
        <v>10760.68774</v>
      </c>
      <c r="F151" s="198">
        <f t="shared" si="4"/>
        <v>2904101.81</v>
      </c>
      <c r="G151" s="209">
        <f t="shared" si="5"/>
        <v>3412307.931</v>
      </c>
      <c r="H151" s="210">
        <f t="shared" si="9"/>
        <v>159</v>
      </c>
    </row>
    <row r="152" ht="15.75" customHeight="1">
      <c r="A152" s="188">
        <f t="shared" si="6"/>
        <v>143</v>
      </c>
      <c r="B152" s="196">
        <f t="shared" si="7"/>
        <v>49126</v>
      </c>
      <c r="C152" s="197">
        <f t="shared" si="8"/>
        <v>28978.57835</v>
      </c>
      <c r="D152" s="198">
        <f t="shared" si="2"/>
        <v>-18150.63631</v>
      </c>
      <c r="E152" s="198">
        <f t="shared" si="3"/>
        <v>10827.94204</v>
      </c>
      <c r="F152" s="198">
        <f t="shared" si="4"/>
        <v>2893273.868</v>
      </c>
      <c r="G152" s="209">
        <f t="shared" si="5"/>
        <v>3378204.104</v>
      </c>
      <c r="H152" s="210">
        <f t="shared" si="9"/>
        <v>158</v>
      </c>
    </row>
    <row r="153" ht="15.75" customHeight="1">
      <c r="A153" s="188">
        <f t="shared" si="6"/>
        <v>144</v>
      </c>
      <c r="B153" s="196">
        <f t="shared" si="7"/>
        <v>49157</v>
      </c>
      <c r="C153" s="197">
        <f t="shared" si="8"/>
        <v>28978.57835</v>
      </c>
      <c r="D153" s="198">
        <f t="shared" si="2"/>
        <v>-18082.96167</v>
      </c>
      <c r="E153" s="198">
        <f t="shared" si="3"/>
        <v>10895.61668</v>
      </c>
      <c r="F153" s="198">
        <f t="shared" si="4"/>
        <v>2882378.251</v>
      </c>
      <c r="G153" s="209">
        <f t="shared" si="5"/>
        <v>3344181.795</v>
      </c>
      <c r="H153" s="210">
        <f t="shared" si="9"/>
        <v>157</v>
      </c>
    </row>
    <row r="154" ht="15.75" customHeight="1">
      <c r="A154" s="188">
        <f t="shared" si="6"/>
        <v>145</v>
      </c>
      <c r="B154" s="196">
        <f t="shared" si="7"/>
        <v>49188</v>
      </c>
      <c r="C154" s="197">
        <f t="shared" si="8"/>
        <v>28978.57835</v>
      </c>
      <c r="D154" s="198">
        <f t="shared" si="2"/>
        <v>-18014.86407</v>
      </c>
      <c r="E154" s="198">
        <f t="shared" si="3"/>
        <v>10963.71428</v>
      </c>
      <c r="F154" s="198">
        <f t="shared" si="4"/>
        <v>2871414.537</v>
      </c>
      <c r="G154" s="209">
        <f t="shared" si="5"/>
        <v>3310242.016</v>
      </c>
      <c r="H154" s="210">
        <f t="shared" si="9"/>
        <v>156</v>
      </c>
    </row>
    <row r="155" ht="15.75" customHeight="1">
      <c r="A155" s="188">
        <f t="shared" si="6"/>
        <v>146</v>
      </c>
      <c r="B155" s="196">
        <f t="shared" si="7"/>
        <v>49218</v>
      </c>
      <c r="C155" s="197">
        <f t="shared" si="8"/>
        <v>28978.57835</v>
      </c>
      <c r="D155" s="198">
        <f t="shared" si="2"/>
        <v>-17946.34085</v>
      </c>
      <c r="E155" s="198">
        <f t="shared" si="3"/>
        <v>11032.23749</v>
      </c>
      <c r="F155" s="198">
        <f t="shared" si="4"/>
        <v>2860382.299</v>
      </c>
      <c r="G155" s="209">
        <f t="shared" si="5"/>
        <v>3276385.791</v>
      </c>
      <c r="H155" s="210">
        <f t="shared" si="9"/>
        <v>155</v>
      </c>
    </row>
    <row r="156" ht="15.75" customHeight="1">
      <c r="A156" s="188">
        <f t="shared" si="6"/>
        <v>147</v>
      </c>
      <c r="B156" s="196">
        <f t="shared" si="7"/>
        <v>49249</v>
      </c>
      <c r="C156" s="197">
        <f t="shared" si="8"/>
        <v>28978.57835</v>
      </c>
      <c r="D156" s="198">
        <f t="shared" si="2"/>
        <v>-17877.38937</v>
      </c>
      <c r="E156" s="198">
        <f t="shared" si="3"/>
        <v>11101.18898</v>
      </c>
      <c r="F156" s="198">
        <f t="shared" si="4"/>
        <v>2849281.11</v>
      </c>
      <c r="G156" s="209">
        <f t="shared" si="5"/>
        <v>3242614.149</v>
      </c>
      <c r="H156" s="210">
        <f t="shared" si="9"/>
        <v>154</v>
      </c>
    </row>
    <row r="157" ht="15.75" customHeight="1">
      <c r="A157" s="188">
        <f t="shared" si="6"/>
        <v>148</v>
      </c>
      <c r="B157" s="196">
        <f t="shared" si="7"/>
        <v>49279</v>
      </c>
      <c r="C157" s="197">
        <f t="shared" si="8"/>
        <v>28978.57835</v>
      </c>
      <c r="D157" s="198">
        <f t="shared" si="2"/>
        <v>-17808.00694</v>
      </c>
      <c r="E157" s="198">
        <f t="shared" si="3"/>
        <v>11170.57141</v>
      </c>
      <c r="F157" s="198">
        <f t="shared" si="4"/>
        <v>2838110.539</v>
      </c>
      <c r="G157" s="209">
        <f t="shared" si="5"/>
        <v>3208928.134</v>
      </c>
      <c r="H157" s="210">
        <f t="shared" si="9"/>
        <v>153</v>
      </c>
    </row>
    <row r="158" ht="15.75" customHeight="1">
      <c r="A158" s="188">
        <f t="shared" si="6"/>
        <v>149</v>
      </c>
      <c r="B158" s="196">
        <f t="shared" si="7"/>
        <v>49310</v>
      </c>
      <c r="C158" s="197">
        <f t="shared" si="8"/>
        <v>28978.57835</v>
      </c>
      <c r="D158" s="198">
        <f t="shared" si="2"/>
        <v>-17738.19087</v>
      </c>
      <c r="E158" s="198">
        <f t="shared" si="3"/>
        <v>11240.38748</v>
      </c>
      <c r="F158" s="198">
        <f t="shared" si="4"/>
        <v>2826870.151</v>
      </c>
      <c r="G158" s="209">
        <f t="shared" si="5"/>
        <v>3175328.796</v>
      </c>
      <c r="H158" s="210">
        <f t="shared" si="9"/>
        <v>152</v>
      </c>
    </row>
    <row r="159" ht="15.75" customHeight="1">
      <c r="A159" s="188">
        <f t="shared" si="6"/>
        <v>150</v>
      </c>
      <c r="B159" s="196">
        <f t="shared" si="7"/>
        <v>49341</v>
      </c>
      <c r="C159" s="197">
        <f t="shared" si="8"/>
        <v>28978.57835</v>
      </c>
      <c r="D159" s="198">
        <f t="shared" si="2"/>
        <v>-17667.93845</v>
      </c>
      <c r="E159" s="198">
        <f t="shared" si="3"/>
        <v>11310.6399</v>
      </c>
      <c r="F159" s="198">
        <f t="shared" si="4"/>
        <v>2815559.511</v>
      </c>
      <c r="G159" s="209">
        <f t="shared" si="5"/>
        <v>3141817.196</v>
      </c>
      <c r="H159" s="210">
        <f t="shared" si="9"/>
        <v>151</v>
      </c>
    </row>
    <row r="160" ht="15.75" customHeight="1">
      <c r="A160" s="188">
        <f t="shared" si="6"/>
        <v>151</v>
      </c>
      <c r="B160" s="196">
        <f t="shared" si="7"/>
        <v>49369</v>
      </c>
      <c r="C160" s="197">
        <f t="shared" si="8"/>
        <v>28978.57835</v>
      </c>
      <c r="D160" s="198">
        <f t="shared" si="2"/>
        <v>-17597.24695</v>
      </c>
      <c r="E160" s="198">
        <f t="shared" si="3"/>
        <v>11381.3314</v>
      </c>
      <c r="F160" s="198">
        <f t="shared" si="4"/>
        <v>2804178.18</v>
      </c>
      <c r="G160" s="209">
        <f t="shared" si="5"/>
        <v>3108394.404</v>
      </c>
      <c r="H160" s="210">
        <f t="shared" si="9"/>
        <v>150</v>
      </c>
    </row>
    <row r="161" ht="15.75" customHeight="1">
      <c r="A161" s="188">
        <f t="shared" si="6"/>
        <v>152</v>
      </c>
      <c r="B161" s="196">
        <f t="shared" si="7"/>
        <v>49400</v>
      </c>
      <c r="C161" s="197">
        <f t="shared" si="8"/>
        <v>28978.57835</v>
      </c>
      <c r="D161" s="198">
        <f t="shared" si="2"/>
        <v>-17526.11362</v>
      </c>
      <c r="E161" s="198">
        <f t="shared" si="3"/>
        <v>11452.46472</v>
      </c>
      <c r="F161" s="198">
        <f t="shared" si="4"/>
        <v>2792725.715</v>
      </c>
      <c r="G161" s="209">
        <f t="shared" si="5"/>
        <v>3075061.502</v>
      </c>
      <c r="H161" s="210">
        <f t="shared" si="9"/>
        <v>149</v>
      </c>
    </row>
    <row r="162" ht="15.75" customHeight="1">
      <c r="A162" s="188">
        <f t="shared" si="6"/>
        <v>153</v>
      </c>
      <c r="B162" s="196">
        <f t="shared" si="7"/>
        <v>49430</v>
      </c>
      <c r="C162" s="197">
        <f t="shared" si="8"/>
        <v>28978.57835</v>
      </c>
      <c r="D162" s="198">
        <f t="shared" si="2"/>
        <v>-17454.53572</v>
      </c>
      <c r="E162" s="198">
        <f t="shared" si="3"/>
        <v>11524.04263</v>
      </c>
      <c r="F162" s="198">
        <f t="shared" si="4"/>
        <v>2781201.673</v>
      </c>
      <c r="G162" s="209">
        <f t="shared" si="5"/>
        <v>3041819.58</v>
      </c>
      <c r="H162" s="210">
        <f t="shared" si="9"/>
        <v>148</v>
      </c>
    </row>
    <row r="163" ht="15.75" customHeight="1">
      <c r="A163" s="188">
        <f t="shared" si="6"/>
        <v>154</v>
      </c>
      <c r="B163" s="196">
        <f t="shared" si="7"/>
        <v>49461</v>
      </c>
      <c r="C163" s="197">
        <f t="shared" si="8"/>
        <v>28978.57835</v>
      </c>
      <c r="D163" s="198">
        <f t="shared" si="2"/>
        <v>-17382.51045</v>
      </c>
      <c r="E163" s="198">
        <f t="shared" si="3"/>
        <v>11596.06789</v>
      </c>
      <c r="F163" s="198">
        <f t="shared" si="4"/>
        <v>2769605.605</v>
      </c>
      <c r="G163" s="209">
        <f t="shared" si="5"/>
        <v>3008669.739</v>
      </c>
      <c r="H163" s="210">
        <f t="shared" si="9"/>
        <v>147</v>
      </c>
    </row>
    <row r="164" ht="15.75" customHeight="1">
      <c r="A164" s="188">
        <f t="shared" si="6"/>
        <v>155</v>
      </c>
      <c r="B164" s="196">
        <f t="shared" si="7"/>
        <v>49491</v>
      </c>
      <c r="C164" s="197">
        <f t="shared" si="8"/>
        <v>28978.57835</v>
      </c>
      <c r="D164" s="198">
        <f t="shared" si="2"/>
        <v>-17310.03503</v>
      </c>
      <c r="E164" s="198">
        <f t="shared" si="3"/>
        <v>11668.54332</v>
      </c>
      <c r="F164" s="198">
        <f t="shared" si="4"/>
        <v>2757937.061</v>
      </c>
      <c r="G164" s="209">
        <f t="shared" si="5"/>
        <v>2975613.09</v>
      </c>
      <c r="H164" s="210">
        <f t="shared" si="9"/>
        <v>146</v>
      </c>
    </row>
    <row r="165" ht="15.75" customHeight="1">
      <c r="A165" s="188">
        <f t="shared" si="6"/>
        <v>156</v>
      </c>
      <c r="B165" s="196">
        <f t="shared" si="7"/>
        <v>49522</v>
      </c>
      <c r="C165" s="197">
        <f t="shared" si="8"/>
        <v>28978.57835</v>
      </c>
      <c r="D165" s="198">
        <f t="shared" si="2"/>
        <v>-17237.10663</v>
      </c>
      <c r="E165" s="198">
        <f t="shared" si="3"/>
        <v>11741.47171</v>
      </c>
      <c r="F165" s="198">
        <f t="shared" si="4"/>
        <v>2746195.59</v>
      </c>
      <c r="G165" s="209">
        <f t="shared" si="5"/>
        <v>2942650.754</v>
      </c>
      <c r="H165" s="210">
        <f t="shared" si="9"/>
        <v>145</v>
      </c>
    </row>
    <row r="166" ht="15.75" customHeight="1">
      <c r="A166" s="188">
        <f t="shared" si="6"/>
        <v>157</v>
      </c>
      <c r="B166" s="196">
        <f t="shared" si="7"/>
        <v>49553</v>
      </c>
      <c r="C166" s="197">
        <f t="shared" si="8"/>
        <v>28978.57835</v>
      </c>
      <c r="D166" s="198">
        <f t="shared" si="2"/>
        <v>-17163.72244</v>
      </c>
      <c r="E166" s="198">
        <f t="shared" si="3"/>
        <v>11814.85591</v>
      </c>
      <c r="F166" s="198">
        <f t="shared" si="4"/>
        <v>2734380.734</v>
      </c>
      <c r="G166" s="209">
        <f t="shared" si="5"/>
        <v>2909783.864</v>
      </c>
      <c r="H166" s="210">
        <f t="shared" si="9"/>
        <v>144</v>
      </c>
    </row>
    <row r="167" ht="15.75" customHeight="1">
      <c r="A167" s="188">
        <f t="shared" si="6"/>
        <v>158</v>
      </c>
      <c r="B167" s="196">
        <f t="shared" si="7"/>
        <v>49583</v>
      </c>
      <c r="C167" s="197">
        <f t="shared" si="8"/>
        <v>28978.57835</v>
      </c>
      <c r="D167" s="198">
        <f t="shared" si="2"/>
        <v>-17089.87959</v>
      </c>
      <c r="E167" s="198">
        <f t="shared" si="3"/>
        <v>11888.69876</v>
      </c>
      <c r="F167" s="198">
        <f t="shared" si="4"/>
        <v>2722492.035</v>
      </c>
      <c r="G167" s="209">
        <f t="shared" si="5"/>
        <v>2877013.562</v>
      </c>
      <c r="H167" s="210">
        <f t="shared" si="9"/>
        <v>143</v>
      </c>
    </row>
    <row r="168" ht="15.75" customHeight="1">
      <c r="A168" s="188">
        <f t="shared" si="6"/>
        <v>159</v>
      </c>
      <c r="B168" s="196">
        <f t="shared" si="7"/>
        <v>49614</v>
      </c>
      <c r="C168" s="197">
        <f t="shared" si="8"/>
        <v>28978.57835</v>
      </c>
      <c r="D168" s="198">
        <f t="shared" si="2"/>
        <v>-17015.57522</v>
      </c>
      <c r="E168" s="198">
        <f t="shared" si="3"/>
        <v>11963.00313</v>
      </c>
      <c r="F168" s="198">
        <f t="shared" si="4"/>
        <v>2710529.032</v>
      </c>
      <c r="G168" s="209">
        <f t="shared" si="5"/>
        <v>2844340.999</v>
      </c>
      <c r="H168" s="210">
        <f t="shared" si="9"/>
        <v>142</v>
      </c>
    </row>
    <row r="169" ht="15.75" customHeight="1">
      <c r="A169" s="188">
        <f t="shared" si="6"/>
        <v>160</v>
      </c>
      <c r="B169" s="196">
        <f t="shared" si="7"/>
        <v>49644</v>
      </c>
      <c r="C169" s="197">
        <f t="shared" si="8"/>
        <v>28978.57835</v>
      </c>
      <c r="D169" s="198">
        <f t="shared" si="2"/>
        <v>-16940.80645</v>
      </c>
      <c r="E169" s="198">
        <f t="shared" si="3"/>
        <v>12037.7719</v>
      </c>
      <c r="F169" s="198">
        <f t="shared" si="4"/>
        <v>2698491.26</v>
      </c>
      <c r="G169" s="209">
        <f t="shared" si="5"/>
        <v>2811767.341</v>
      </c>
      <c r="H169" s="210">
        <f t="shared" si="9"/>
        <v>141</v>
      </c>
    </row>
    <row r="170" ht="15.75" customHeight="1">
      <c r="A170" s="188">
        <f t="shared" si="6"/>
        <v>161</v>
      </c>
      <c r="B170" s="196">
        <f t="shared" si="7"/>
        <v>49675</v>
      </c>
      <c r="C170" s="197">
        <f t="shared" si="8"/>
        <v>28978.57835</v>
      </c>
      <c r="D170" s="198">
        <f t="shared" si="2"/>
        <v>-16865.57038</v>
      </c>
      <c r="E170" s="198">
        <f t="shared" si="3"/>
        <v>12113.00797</v>
      </c>
      <c r="F170" s="198">
        <f t="shared" si="4"/>
        <v>2686378.252</v>
      </c>
      <c r="G170" s="209">
        <f t="shared" si="5"/>
        <v>2779293.76</v>
      </c>
      <c r="H170" s="210">
        <f t="shared" si="9"/>
        <v>140</v>
      </c>
    </row>
    <row r="171" ht="15.75" customHeight="1">
      <c r="A171" s="188">
        <f t="shared" si="6"/>
        <v>162</v>
      </c>
      <c r="B171" s="196">
        <f t="shared" si="7"/>
        <v>49706</v>
      </c>
      <c r="C171" s="197">
        <f t="shared" si="8"/>
        <v>28978.57835</v>
      </c>
      <c r="D171" s="198">
        <f t="shared" si="2"/>
        <v>-16789.86408</v>
      </c>
      <c r="E171" s="198">
        <f t="shared" si="3"/>
        <v>12188.71427</v>
      </c>
      <c r="F171" s="198">
        <f t="shared" si="4"/>
        <v>2674189.538</v>
      </c>
      <c r="G171" s="209">
        <f t="shared" si="5"/>
        <v>2746921.442</v>
      </c>
      <c r="H171" s="210">
        <f t="shared" si="9"/>
        <v>139</v>
      </c>
    </row>
    <row r="172" ht="15.75" customHeight="1">
      <c r="A172" s="188">
        <f t="shared" si="6"/>
        <v>163</v>
      </c>
      <c r="B172" s="196">
        <f t="shared" si="7"/>
        <v>49735</v>
      </c>
      <c r="C172" s="197">
        <f t="shared" si="8"/>
        <v>28978.57835</v>
      </c>
      <c r="D172" s="198">
        <f t="shared" si="2"/>
        <v>-16713.68461</v>
      </c>
      <c r="E172" s="198">
        <f t="shared" si="3"/>
        <v>12264.89374</v>
      </c>
      <c r="F172" s="198">
        <f t="shared" si="4"/>
        <v>2661924.644</v>
      </c>
      <c r="G172" s="209">
        <f t="shared" si="5"/>
        <v>2714651.582</v>
      </c>
      <c r="H172" s="210">
        <f t="shared" si="9"/>
        <v>138</v>
      </c>
    </row>
    <row r="173" ht="15.75" customHeight="1">
      <c r="A173" s="188">
        <f t="shared" si="6"/>
        <v>164</v>
      </c>
      <c r="B173" s="196">
        <f t="shared" si="7"/>
        <v>49766</v>
      </c>
      <c r="C173" s="197">
        <f t="shared" si="8"/>
        <v>28978.57835</v>
      </c>
      <c r="D173" s="198">
        <f t="shared" si="2"/>
        <v>-16637.02903</v>
      </c>
      <c r="E173" s="198">
        <f t="shared" si="3"/>
        <v>12341.54932</v>
      </c>
      <c r="F173" s="198">
        <f t="shared" si="4"/>
        <v>2649583.095</v>
      </c>
      <c r="G173" s="209">
        <f t="shared" si="5"/>
        <v>2682485.389</v>
      </c>
      <c r="H173" s="210">
        <f t="shared" si="9"/>
        <v>137</v>
      </c>
    </row>
    <row r="174" ht="15.75" customHeight="1">
      <c r="A174" s="188">
        <f t="shared" si="6"/>
        <v>165</v>
      </c>
      <c r="B174" s="196">
        <f t="shared" si="7"/>
        <v>49796</v>
      </c>
      <c r="C174" s="197">
        <f t="shared" si="8"/>
        <v>28978.57835</v>
      </c>
      <c r="D174" s="198">
        <f t="shared" si="2"/>
        <v>-16559.89434</v>
      </c>
      <c r="E174" s="198">
        <f t="shared" si="3"/>
        <v>12418.68401</v>
      </c>
      <c r="F174" s="198">
        <f t="shared" si="4"/>
        <v>2637164.411</v>
      </c>
      <c r="G174" s="209">
        <f t="shared" si="5"/>
        <v>2650424.078</v>
      </c>
      <c r="H174" s="210">
        <f t="shared" si="9"/>
        <v>136</v>
      </c>
    </row>
    <row r="175" ht="15.75" customHeight="1">
      <c r="A175" s="188">
        <f t="shared" si="6"/>
        <v>166</v>
      </c>
      <c r="B175" s="196">
        <f t="shared" si="7"/>
        <v>49827</v>
      </c>
      <c r="C175" s="197">
        <f t="shared" si="8"/>
        <v>28978.57835</v>
      </c>
      <c r="D175" s="198">
        <f t="shared" si="2"/>
        <v>-16482.27757</v>
      </c>
      <c r="E175" s="198">
        <f t="shared" si="3"/>
        <v>12496.30078</v>
      </c>
      <c r="F175" s="198">
        <f t="shared" si="4"/>
        <v>2624668.11</v>
      </c>
      <c r="G175" s="209">
        <f t="shared" si="5"/>
        <v>2618468.88</v>
      </c>
      <c r="H175" s="210">
        <f t="shared" si="9"/>
        <v>135</v>
      </c>
    </row>
    <row r="176" ht="15.75" customHeight="1">
      <c r="A176" s="188">
        <f t="shared" si="6"/>
        <v>167</v>
      </c>
      <c r="B176" s="196">
        <f t="shared" si="7"/>
        <v>49857</v>
      </c>
      <c r="C176" s="197">
        <f t="shared" si="8"/>
        <v>28978.57835</v>
      </c>
      <c r="D176" s="198">
        <f t="shared" si="2"/>
        <v>-16404.17569</v>
      </c>
      <c r="E176" s="198">
        <f t="shared" si="3"/>
        <v>12574.40266</v>
      </c>
      <c r="F176" s="198">
        <f t="shared" si="4"/>
        <v>2612093.707</v>
      </c>
      <c r="G176" s="209">
        <f t="shared" si="5"/>
        <v>2586621.035</v>
      </c>
      <c r="H176" s="210">
        <f t="shared" si="9"/>
        <v>134</v>
      </c>
    </row>
    <row r="177" ht="15.75" customHeight="1">
      <c r="A177" s="188">
        <f t="shared" si="6"/>
        <v>168</v>
      </c>
      <c r="B177" s="196">
        <f t="shared" si="7"/>
        <v>49888</v>
      </c>
      <c r="C177" s="197">
        <f t="shared" si="8"/>
        <v>28978.57835</v>
      </c>
      <c r="D177" s="198">
        <f t="shared" si="2"/>
        <v>-16325.58567</v>
      </c>
      <c r="E177" s="198">
        <f t="shared" si="3"/>
        <v>12652.99268</v>
      </c>
      <c r="F177" s="198">
        <f t="shared" si="4"/>
        <v>2599440.715</v>
      </c>
      <c r="G177" s="209">
        <f t="shared" si="5"/>
        <v>2554881.795</v>
      </c>
      <c r="H177" s="210">
        <f t="shared" si="9"/>
        <v>133</v>
      </c>
    </row>
    <row r="178" ht="15.75" customHeight="1">
      <c r="A178" s="188">
        <f t="shared" si="6"/>
        <v>169</v>
      </c>
      <c r="B178" s="196">
        <f t="shared" si="7"/>
        <v>49919</v>
      </c>
      <c r="C178" s="197">
        <f t="shared" si="8"/>
        <v>28978.57835</v>
      </c>
      <c r="D178" s="198">
        <f t="shared" si="2"/>
        <v>-16246.50447</v>
      </c>
      <c r="E178" s="198">
        <f t="shared" si="3"/>
        <v>12732.07388</v>
      </c>
      <c r="F178" s="198">
        <f t="shared" si="4"/>
        <v>2586708.641</v>
      </c>
      <c r="G178" s="209">
        <f t="shared" si="5"/>
        <v>2523252.422</v>
      </c>
      <c r="H178" s="210">
        <f t="shared" si="9"/>
        <v>132</v>
      </c>
    </row>
    <row r="179" ht="15.75" customHeight="1">
      <c r="A179" s="188">
        <f t="shared" si="6"/>
        <v>170</v>
      </c>
      <c r="B179" s="196">
        <f t="shared" si="7"/>
        <v>49949</v>
      </c>
      <c r="C179" s="197">
        <f t="shared" si="8"/>
        <v>28978.57835</v>
      </c>
      <c r="D179" s="198">
        <f t="shared" si="2"/>
        <v>-16166.929</v>
      </c>
      <c r="E179" s="198">
        <f t="shared" si="3"/>
        <v>12811.64934</v>
      </c>
      <c r="F179" s="198">
        <f t="shared" si="4"/>
        <v>2573896.991</v>
      </c>
      <c r="G179" s="209">
        <f t="shared" si="5"/>
        <v>2491734.192</v>
      </c>
      <c r="H179" s="210">
        <f t="shared" si="9"/>
        <v>131</v>
      </c>
    </row>
    <row r="180" ht="15.75" customHeight="1">
      <c r="A180" s="188">
        <f t="shared" si="6"/>
        <v>171</v>
      </c>
      <c r="B180" s="196">
        <f t="shared" si="7"/>
        <v>49980</v>
      </c>
      <c r="C180" s="197">
        <f t="shared" si="8"/>
        <v>28978.57835</v>
      </c>
      <c r="D180" s="198">
        <f t="shared" si="2"/>
        <v>-16086.8562</v>
      </c>
      <c r="E180" s="198">
        <f t="shared" si="3"/>
        <v>12891.72215</v>
      </c>
      <c r="F180" s="198">
        <f t="shared" si="4"/>
        <v>2561005.269</v>
      </c>
      <c r="G180" s="209">
        <f t="shared" si="5"/>
        <v>2460328.39</v>
      </c>
      <c r="H180" s="210">
        <f t="shared" si="9"/>
        <v>130</v>
      </c>
    </row>
    <row r="181" ht="15.75" customHeight="1">
      <c r="A181" s="188">
        <f t="shared" si="6"/>
        <v>172</v>
      </c>
      <c r="B181" s="196">
        <f t="shared" si="7"/>
        <v>50010</v>
      </c>
      <c r="C181" s="197">
        <f t="shared" si="8"/>
        <v>28978.57835</v>
      </c>
      <c r="D181" s="198">
        <f t="shared" si="2"/>
        <v>-16006.28293</v>
      </c>
      <c r="E181" s="198">
        <f t="shared" si="3"/>
        <v>12972.29542</v>
      </c>
      <c r="F181" s="198">
        <f t="shared" si="4"/>
        <v>2548032.974</v>
      </c>
      <c r="G181" s="209">
        <f t="shared" si="5"/>
        <v>2429036.316</v>
      </c>
      <c r="H181" s="210">
        <f t="shared" si="9"/>
        <v>129</v>
      </c>
    </row>
    <row r="182" ht="15.75" customHeight="1">
      <c r="A182" s="188">
        <f t="shared" si="6"/>
        <v>173</v>
      </c>
      <c r="B182" s="196">
        <f t="shared" si="7"/>
        <v>50041</v>
      </c>
      <c r="C182" s="197">
        <f t="shared" si="8"/>
        <v>28978.57835</v>
      </c>
      <c r="D182" s="198">
        <f t="shared" si="2"/>
        <v>-15925.20609</v>
      </c>
      <c r="E182" s="198">
        <f t="shared" si="3"/>
        <v>13053.37226</v>
      </c>
      <c r="F182" s="198">
        <f t="shared" si="4"/>
        <v>2534979.602</v>
      </c>
      <c r="G182" s="209">
        <f t="shared" si="5"/>
        <v>2397859.279</v>
      </c>
      <c r="H182" s="210">
        <f t="shared" si="9"/>
        <v>128</v>
      </c>
    </row>
    <row r="183" ht="15.75" customHeight="1">
      <c r="A183" s="188">
        <f t="shared" si="6"/>
        <v>174</v>
      </c>
      <c r="B183" s="196">
        <f t="shared" si="7"/>
        <v>50072</v>
      </c>
      <c r="C183" s="197">
        <f t="shared" si="8"/>
        <v>28978.57835</v>
      </c>
      <c r="D183" s="198">
        <f t="shared" si="2"/>
        <v>-15843.62251</v>
      </c>
      <c r="E183" s="198">
        <f t="shared" si="3"/>
        <v>13134.95584</v>
      </c>
      <c r="F183" s="198">
        <f t="shared" si="4"/>
        <v>2521844.646</v>
      </c>
      <c r="G183" s="209">
        <f t="shared" si="5"/>
        <v>2366798.6</v>
      </c>
      <c r="H183" s="210">
        <f t="shared" si="9"/>
        <v>127</v>
      </c>
    </row>
    <row r="184" ht="15.75" customHeight="1">
      <c r="A184" s="188">
        <f t="shared" si="6"/>
        <v>175</v>
      </c>
      <c r="B184" s="196">
        <f t="shared" si="7"/>
        <v>50100</v>
      </c>
      <c r="C184" s="197">
        <f t="shared" si="8"/>
        <v>28978.57835</v>
      </c>
      <c r="D184" s="198">
        <f t="shared" si="2"/>
        <v>-15761.52904</v>
      </c>
      <c r="E184" s="198">
        <f t="shared" si="3"/>
        <v>13217.04931</v>
      </c>
      <c r="F184" s="198">
        <f t="shared" si="4"/>
        <v>2508627.596</v>
      </c>
      <c r="G184" s="209">
        <f t="shared" si="5"/>
        <v>2335855.614</v>
      </c>
      <c r="H184" s="210">
        <f t="shared" si="9"/>
        <v>126</v>
      </c>
    </row>
    <row r="185" ht="15.75" customHeight="1">
      <c r="A185" s="188">
        <f t="shared" si="6"/>
        <v>176</v>
      </c>
      <c r="B185" s="196">
        <f t="shared" si="7"/>
        <v>50131</v>
      </c>
      <c r="C185" s="197">
        <f t="shared" si="8"/>
        <v>28978.57835</v>
      </c>
      <c r="D185" s="198">
        <f t="shared" si="2"/>
        <v>-15678.92248</v>
      </c>
      <c r="E185" s="198">
        <f t="shared" si="3"/>
        <v>13299.65587</v>
      </c>
      <c r="F185" s="198">
        <f t="shared" si="4"/>
        <v>2495327.94</v>
      </c>
      <c r="G185" s="209">
        <f t="shared" si="5"/>
        <v>2305031.667</v>
      </c>
      <c r="H185" s="210">
        <f t="shared" si="9"/>
        <v>125</v>
      </c>
    </row>
    <row r="186" ht="15.75" customHeight="1">
      <c r="A186" s="188">
        <f t="shared" si="6"/>
        <v>177</v>
      </c>
      <c r="B186" s="196">
        <f t="shared" si="7"/>
        <v>50161</v>
      </c>
      <c r="C186" s="197">
        <f t="shared" si="8"/>
        <v>28978.57835</v>
      </c>
      <c r="D186" s="198">
        <f t="shared" si="2"/>
        <v>-15595.79963</v>
      </c>
      <c r="E186" s="198">
        <f t="shared" si="3"/>
        <v>13382.77872</v>
      </c>
      <c r="F186" s="198">
        <f t="shared" si="4"/>
        <v>2481945.162</v>
      </c>
      <c r="G186" s="209">
        <f t="shared" si="5"/>
        <v>2274328.117</v>
      </c>
      <c r="H186" s="210">
        <f t="shared" si="9"/>
        <v>124</v>
      </c>
    </row>
    <row r="187" ht="15.75" customHeight="1">
      <c r="A187" s="188">
        <f t="shared" si="6"/>
        <v>178</v>
      </c>
      <c r="B187" s="196">
        <f t="shared" si="7"/>
        <v>50192</v>
      </c>
      <c r="C187" s="197">
        <f t="shared" si="8"/>
        <v>28978.57835</v>
      </c>
      <c r="D187" s="198">
        <f t="shared" si="2"/>
        <v>-15512.15726</v>
      </c>
      <c r="E187" s="198">
        <f t="shared" si="3"/>
        <v>13466.42109</v>
      </c>
      <c r="F187" s="198">
        <f t="shared" si="4"/>
        <v>2468478.741</v>
      </c>
      <c r="G187" s="209">
        <f t="shared" si="5"/>
        <v>2243746.335</v>
      </c>
      <c r="H187" s="210">
        <f t="shared" si="9"/>
        <v>123</v>
      </c>
    </row>
    <row r="188" ht="15.75" customHeight="1">
      <c r="A188" s="188">
        <f t="shared" si="6"/>
        <v>179</v>
      </c>
      <c r="B188" s="196">
        <f t="shared" si="7"/>
        <v>50222</v>
      </c>
      <c r="C188" s="197">
        <f t="shared" si="8"/>
        <v>28978.57835</v>
      </c>
      <c r="D188" s="198">
        <f t="shared" si="2"/>
        <v>-15427.99213</v>
      </c>
      <c r="E188" s="198">
        <f t="shared" si="3"/>
        <v>13550.58622</v>
      </c>
      <c r="F188" s="198">
        <f t="shared" si="4"/>
        <v>2454928.154</v>
      </c>
      <c r="G188" s="209">
        <f t="shared" si="5"/>
        <v>2213287.703</v>
      </c>
      <c r="H188" s="210">
        <f t="shared" si="9"/>
        <v>122</v>
      </c>
    </row>
    <row r="189" ht="15.75" customHeight="1">
      <c r="A189" s="188">
        <f t="shared" si="6"/>
        <v>180</v>
      </c>
      <c r="B189" s="196">
        <f t="shared" si="7"/>
        <v>50253</v>
      </c>
      <c r="C189" s="197">
        <f t="shared" si="8"/>
        <v>28978.57835</v>
      </c>
      <c r="D189" s="198">
        <f t="shared" si="2"/>
        <v>-15343.30097</v>
      </c>
      <c r="E189" s="198">
        <f t="shared" si="3"/>
        <v>13635.27738</v>
      </c>
      <c r="F189" s="198">
        <f t="shared" si="4"/>
        <v>2441292.877</v>
      </c>
      <c r="G189" s="209">
        <f t="shared" si="5"/>
        <v>2182953.617</v>
      </c>
      <c r="H189" s="210">
        <f t="shared" si="9"/>
        <v>121</v>
      </c>
    </row>
    <row r="190" ht="15.75" customHeight="1">
      <c r="A190" s="188">
        <f t="shared" si="6"/>
        <v>181</v>
      </c>
      <c r="B190" s="196">
        <f t="shared" si="7"/>
        <v>50284</v>
      </c>
      <c r="C190" s="197">
        <f t="shared" si="8"/>
        <v>28978.57835</v>
      </c>
      <c r="D190" s="198">
        <f t="shared" si="2"/>
        <v>-15258.08048</v>
      </c>
      <c r="E190" s="198">
        <f t="shared" si="3"/>
        <v>13720.49787</v>
      </c>
      <c r="F190" s="198">
        <f t="shared" si="4"/>
        <v>2427572.379</v>
      </c>
      <c r="G190" s="209">
        <f t="shared" si="5"/>
        <v>2152745.486</v>
      </c>
      <c r="H190" s="210">
        <f t="shared" si="9"/>
        <v>120</v>
      </c>
    </row>
    <row r="191" ht="15.75" customHeight="1">
      <c r="A191" s="188">
        <f t="shared" si="6"/>
        <v>182</v>
      </c>
      <c r="B191" s="196">
        <f t="shared" si="7"/>
        <v>50314</v>
      </c>
      <c r="C191" s="197">
        <f t="shared" si="8"/>
        <v>28978.57835</v>
      </c>
      <c r="D191" s="198">
        <f t="shared" si="2"/>
        <v>-15172.32737</v>
      </c>
      <c r="E191" s="198">
        <f t="shared" si="3"/>
        <v>13806.25098</v>
      </c>
      <c r="F191" s="198">
        <f t="shared" si="4"/>
        <v>2413766.128</v>
      </c>
      <c r="G191" s="209">
        <f t="shared" si="5"/>
        <v>2122664.73</v>
      </c>
      <c r="H191" s="210">
        <f t="shared" si="9"/>
        <v>119</v>
      </c>
    </row>
    <row r="192" ht="15.75" customHeight="1">
      <c r="A192" s="188">
        <f t="shared" si="6"/>
        <v>183</v>
      </c>
      <c r="B192" s="196">
        <f t="shared" si="7"/>
        <v>50345</v>
      </c>
      <c r="C192" s="197">
        <f t="shared" si="8"/>
        <v>28978.57835</v>
      </c>
      <c r="D192" s="198">
        <f t="shared" si="2"/>
        <v>-15086.0383</v>
      </c>
      <c r="E192" s="198">
        <f t="shared" si="3"/>
        <v>13892.54005</v>
      </c>
      <c r="F192" s="198">
        <f t="shared" si="4"/>
        <v>2399873.588</v>
      </c>
      <c r="G192" s="209">
        <f t="shared" si="5"/>
        <v>2092712.783</v>
      </c>
      <c r="H192" s="210">
        <f t="shared" si="9"/>
        <v>118</v>
      </c>
    </row>
    <row r="193" ht="15.75" customHeight="1">
      <c r="A193" s="188">
        <f t="shared" si="6"/>
        <v>184</v>
      </c>
      <c r="B193" s="196">
        <f t="shared" si="7"/>
        <v>50375</v>
      </c>
      <c r="C193" s="197">
        <f t="shared" si="8"/>
        <v>28978.57835</v>
      </c>
      <c r="D193" s="198">
        <f t="shared" si="2"/>
        <v>-14999.20993</v>
      </c>
      <c r="E193" s="198">
        <f t="shared" si="3"/>
        <v>13979.36842</v>
      </c>
      <c r="F193" s="198">
        <f t="shared" si="4"/>
        <v>2385894.22</v>
      </c>
      <c r="G193" s="209">
        <f t="shared" si="5"/>
        <v>2062891.092</v>
      </c>
      <c r="H193" s="210">
        <f t="shared" si="9"/>
        <v>117</v>
      </c>
    </row>
    <row r="194" ht="15.75" customHeight="1">
      <c r="A194" s="188">
        <f t="shared" si="6"/>
        <v>185</v>
      </c>
      <c r="B194" s="196">
        <f t="shared" si="7"/>
        <v>50406</v>
      </c>
      <c r="C194" s="197">
        <f t="shared" si="8"/>
        <v>28978.57835</v>
      </c>
      <c r="D194" s="198">
        <f t="shared" si="2"/>
        <v>-14911.83887</v>
      </c>
      <c r="E194" s="198">
        <f t="shared" si="3"/>
        <v>14066.73948</v>
      </c>
      <c r="F194" s="198">
        <f t="shared" si="4"/>
        <v>2371827.48</v>
      </c>
      <c r="G194" s="209">
        <f t="shared" si="5"/>
        <v>2033201.117</v>
      </c>
      <c r="H194" s="210">
        <f t="shared" si="9"/>
        <v>116</v>
      </c>
    </row>
    <row r="195" ht="15.75" customHeight="1">
      <c r="A195" s="188">
        <f t="shared" si="6"/>
        <v>186</v>
      </c>
      <c r="B195" s="196">
        <f t="shared" si="7"/>
        <v>50437</v>
      </c>
      <c r="C195" s="197">
        <f t="shared" si="8"/>
        <v>28978.57835</v>
      </c>
      <c r="D195" s="198">
        <f t="shared" si="2"/>
        <v>-14823.92175</v>
      </c>
      <c r="E195" s="198">
        <f t="shared" si="3"/>
        <v>14154.6566</v>
      </c>
      <c r="F195" s="198">
        <f t="shared" si="4"/>
        <v>2357672.824</v>
      </c>
      <c r="G195" s="209">
        <f t="shared" si="5"/>
        <v>2003644.329</v>
      </c>
      <c r="H195" s="210">
        <f t="shared" si="9"/>
        <v>115</v>
      </c>
    </row>
    <row r="196" ht="15.75" customHeight="1">
      <c r="A196" s="188">
        <f t="shared" si="6"/>
        <v>187</v>
      </c>
      <c r="B196" s="196">
        <f t="shared" si="7"/>
        <v>50465</v>
      </c>
      <c r="C196" s="197">
        <f t="shared" si="8"/>
        <v>28978.57835</v>
      </c>
      <c r="D196" s="198">
        <f t="shared" si="2"/>
        <v>-14735.45515</v>
      </c>
      <c r="E196" s="198">
        <f t="shared" si="3"/>
        <v>14243.1232</v>
      </c>
      <c r="F196" s="198">
        <f t="shared" si="4"/>
        <v>2343429.7</v>
      </c>
      <c r="G196" s="209">
        <f t="shared" si="5"/>
        <v>1974222.217</v>
      </c>
      <c r="H196" s="210">
        <f t="shared" si="9"/>
        <v>114</v>
      </c>
    </row>
    <row r="197" ht="15.75" customHeight="1">
      <c r="A197" s="188">
        <f t="shared" si="6"/>
        <v>188</v>
      </c>
      <c r="B197" s="196">
        <f t="shared" si="7"/>
        <v>50496</v>
      </c>
      <c r="C197" s="197">
        <f t="shared" si="8"/>
        <v>28978.57835</v>
      </c>
      <c r="D197" s="198">
        <f t="shared" si="2"/>
        <v>-14646.43563</v>
      </c>
      <c r="E197" s="198">
        <f t="shared" si="3"/>
        <v>14332.14272</v>
      </c>
      <c r="F197" s="198">
        <f t="shared" si="4"/>
        <v>2329097.558</v>
      </c>
      <c r="G197" s="209">
        <f t="shared" si="5"/>
        <v>1944936.279</v>
      </c>
      <c r="H197" s="210">
        <f t="shared" si="9"/>
        <v>113</v>
      </c>
    </row>
    <row r="198" ht="15.75" customHeight="1">
      <c r="A198" s="188">
        <f t="shared" si="6"/>
        <v>189</v>
      </c>
      <c r="B198" s="196">
        <f t="shared" si="7"/>
        <v>50526</v>
      </c>
      <c r="C198" s="197">
        <f t="shared" si="8"/>
        <v>28978.57835</v>
      </c>
      <c r="D198" s="198">
        <f t="shared" si="2"/>
        <v>-14556.85974</v>
      </c>
      <c r="E198" s="198">
        <f t="shared" si="3"/>
        <v>14421.71861</v>
      </c>
      <c r="F198" s="198">
        <f t="shared" si="4"/>
        <v>2314675.839</v>
      </c>
      <c r="G198" s="209">
        <f t="shared" si="5"/>
        <v>1915788.028</v>
      </c>
      <c r="H198" s="210">
        <f t="shared" si="9"/>
        <v>112</v>
      </c>
    </row>
    <row r="199" ht="15.75" customHeight="1">
      <c r="A199" s="188">
        <f t="shared" si="6"/>
        <v>190</v>
      </c>
      <c r="B199" s="196">
        <f t="shared" si="7"/>
        <v>50557</v>
      </c>
      <c r="C199" s="197">
        <f t="shared" si="8"/>
        <v>28978.57835</v>
      </c>
      <c r="D199" s="198">
        <f t="shared" si="2"/>
        <v>-14466.72399</v>
      </c>
      <c r="E199" s="198">
        <f t="shared" si="3"/>
        <v>14511.85435</v>
      </c>
      <c r="F199" s="198">
        <f t="shared" si="4"/>
        <v>2300163.985</v>
      </c>
      <c r="G199" s="209">
        <f t="shared" si="5"/>
        <v>1886778.99</v>
      </c>
      <c r="H199" s="210">
        <f t="shared" si="9"/>
        <v>111</v>
      </c>
    </row>
    <row r="200" ht="15.75" customHeight="1">
      <c r="A200" s="188">
        <f t="shared" si="6"/>
        <v>191</v>
      </c>
      <c r="B200" s="196">
        <f t="shared" si="7"/>
        <v>50587</v>
      </c>
      <c r="C200" s="197">
        <f t="shared" si="8"/>
        <v>28978.57835</v>
      </c>
      <c r="D200" s="198">
        <f t="shared" si="2"/>
        <v>-14376.02491</v>
      </c>
      <c r="E200" s="198">
        <f t="shared" si="3"/>
        <v>14602.55344</v>
      </c>
      <c r="F200" s="198">
        <f t="shared" si="4"/>
        <v>2285561.431</v>
      </c>
      <c r="G200" s="209">
        <f t="shared" si="5"/>
        <v>1857910.707</v>
      </c>
      <c r="H200" s="210">
        <f t="shared" si="9"/>
        <v>110</v>
      </c>
    </row>
    <row r="201" ht="15.75" customHeight="1">
      <c r="A201" s="188">
        <f t="shared" si="6"/>
        <v>192</v>
      </c>
      <c r="B201" s="196">
        <f t="shared" si="7"/>
        <v>50618</v>
      </c>
      <c r="C201" s="197">
        <f t="shared" si="8"/>
        <v>28978.57835</v>
      </c>
      <c r="D201" s="198">
        <f t="shared" si="2"/>
        <v>-14284.75895</v>
      </c>
      <c r="E201" s="198">
        <f t="shared" si="3"/>
        <v>14693.8194</v>
      </c>
      <c r="F201" s="198">
        <f t="shared" si="4"/>
        <v>2270867.612</v>
      </c>
      <c r="G201" s="209">
        <f t="shared" si="5"/>
        <v>1829184.733</v>
      </c>
      <c r="H201" s="210">
        <f t="shared" si="9"/>
        <v>109</v>
      </c>
    </row>
    <row r="202" ht="15.75" customHeight="1">
      <c r="A202" s="188">
        <f t="shared" si="6"/>
        <v>193</v>
      </c>
      <c r="B202" s="196">
        <f t="shared" si="7"/>
        <v>50649</v>
      </c>
      <c r="C202" s="197">
        <f t="shared" si="8"/>
        <v>28978.57835</v>
      </c>
      <c r="D202" s="198">
        <f t="shared" si="2"/>
        <v>-14192.92257</v>
      </c>
      <c r="E202" s="198">
        <f t="shared" si="3"/>
        <v>14785.65577</v>
      </c>
      <c r="F202" s="198">
        <f t="shared" si="4"/>
        <v>2256081.956</v>
      </c>
      <c r="G202" s="209">
        <f t="shared" si="5"/>
        <v>1800602.635</v>
      </c>
      <c r="H202" s="210">
        <f t="shared" si="9"/>
        <v>108</v>
      </c>
    </row>
    <row r="203" ht="15.75" customHeight="1">
      <c r="A203" s="188">
        <f t="shared" si="6"/>
        <v>194</v>
      </c>
      <c r="B203" s="196">
        <f t="shared" si="7"/>
        <v>50679</v>
      </c>
      <c r="C203" s="197">
        <f t="shared" si="8"/>
        <v>28978.57835</v>
      </c>
      <c r="D203" s="198">
        <f t="shared" si="2"/>
        <v>-14100.51223</v>
      </c>
      <c r="E203" s="198">
        <f t="shared" si="3"/>
        <v>14878.06612</v>
      </c>
      <c r="F203" s="198">
        <f t="shared" si="4"/>
        <v>2241203.89</v>
      </c>
      <c r="G203" s="209">
        <f t="shared" si="5"/>
        <v>1772165.996</v>
      </c>
      <c r="H203" s="210">
        <f t="shared" si="9"/>
        <v>107</v>
      </c>
    </row>
    <row r="204" ht="15.75" customHeight="1">
      <c r="A204" s="188">
        <f t="shared" si="6"/>
        <v>195</v>
      </c>
      <c r="B204" s="196">
        <f t="shared" si="7"/>
        <v>50710</v>
      </c>
      <c r="C204" s="197">
        <f t="shared" si="8"/>
        <v>28978.57835</v>
      </c>
      <c r="D204" s="198">
        <f t="shared" si="2"/>
        <v>-14007.52431</v>
      </c>
      <c r="E204" s="198">
        <f t="shared" si="3"/>
        <v>14971.05404</v>
      </c>
      <c r="F204" s="198">
        <f t="shared" si="4"/>
        <v>2226232.836</v>
      </c>
      <c r="G204" s="209">
        <f t="shared" si="5"/>
        <v>1743876.411</v>
      </c>
      <c r="H204" s="210">
        <f t="shared" si="9"/>
        <v>106</v>
      </c>
    </row>
    <row r="205" ht="15.75" customHeight="1">
      <c r="A205" s="188">
        <f t="shared" si="6"/>
        <v>196</v>
      </c>
      <c r="B205" s="196">
        <f t="shared" si="7"/>
        <v>50740</v>
      </c>
      <c r="C205" s="197">
        <f t="shared" si="8"/>
        <v>28978.57835</v>
      </c>
      <c r="D205" s="198">
        <f t="shared" si="2"/>
        <v>-13913.95523</v>
      </c>
      <c r="E205" s="198">
        <f t="shared" si="3"/>
        <v>15064.62312</v>
      </c>
      <c r="F205" s="198">
        <f t="shared" si="4"/>
        <v>2211168.213</v>
      </c>
      <c r="G205" s="209">
        <f t="shared" si="5"/>
        <v>1715735.492</v>
      </c>
      <c r="H205" s="210">
        <f t="shared" si="9"/>
        <v>105</v>
      </c>
    </row>
    <row r="206" ht="15.75" customHeight="1">
      <c r="A206" s="188">
        <f t="shared" si="6"/>
        <v>197</v>
      </c>
      <c r="B206" s="196">
        <f t="shared" si="7"/>
        <v>50771</v>
      </c>
      <c r="C206" s="197">
        <f t="shared" si="8"/>
        <v>28978.57835</v>
      </c>
      <c r="D206" s="198">
        <f t="shared" si="2"/>
        <v>-13819.80133</v>
      </c>
      <c r="E206" s="198">
        <f t="shared" si="3"/>
        <v>15158.77702</v>
      </c>
      <c r="F206" s="198">
        <f t="shared" si="4"/>
        <v>2196009.436</v>
      </c>
      <c r="G206" s="209">
        <f t="shared" si="5"/>
        <v>1687744.863</v>
      </c>
      <c r="H206" s="210">
        <f t="shared" si="9"/>
        <v>104</v>
      </c>
    </row>
    <row r="207" ht="15.75" customHeight="1">
      <c r="A207" s="188">
        <f t="shared" si="6"/>
        <v>198</v>
      </c>
      <c r="B207" s="196">
        <f t="shared" si="7"/>
        <v>50802</v>
      </c>
      <c r="C207" s="197">
        <f t="shared" si="8"/>
        <v>28978.57835</v>
      </c>
      <c r="D207" s="198">
        <f t="shared" si="2"/>
        <v>-13725.05897</v>
      </c>
      <c r="E207" s="198">
        <f t="shared" si="3"/>
        <v>15253.51937</v>
      </c>
      <c r="F207" s="198">
        <f t="shared" si="4"/>
        <v>2180755.917</v>
      </c>
      <c r="G207" s="209">
        <f t="shared" si="5"/>
        <v>1659906.165</v>
      </c>
      <c r="H207" s="210">
        <f t="shared" si="9"/>
        <v>103</v>
      </c>
    </row>
    <row r="208" ht="15.75" customHeight="1">
      <c r="A208" s="188">
        <f t="shared" si="6"/>
        <v>199</v>
      </c>
      <c r="B208" s="196">
        <f t="shared" si="7"/>
        <v>50830</v>
      </c>
      <c r="C208" s="197">
        <f t="shared" si="8"/>
        <v>28978.57835</v>
      </c>
      <c r="D208" s="198">
        <f t="shared" si="2"/>
        <v>-13629.72448</v>
      </c>
      <c r="E208" s="198">
        <f t="shared" si="3"/>
        <v>15348.85387</v>
      </c>
      <c r="F208" s="198">
        <f t="shared" si="4"/>
        <v>2165407.063</v>
      </c>
      <c r="G208" s="209">
        <f t="shared" si="5"/>
        <v>1632221.05</v>
      </c>
      <c r="H208" s="210">
        <f t="shared" si="9"/>
        <v>102</v>
      </c>
    </row>
    <row r="209" ht="15.75" customHeight="1">
      <c r="A209" s="188">
        <f t="shared" si="6"/>
        <v>200</v>
      </c>
      <c r="B209" s="196">
        <f t="shared" si="7"/>
        <v>50861</v>
      </c>
      <c r="C209" s="197">
        <f t="shared" si="8"/>
        <v>28978.57835</v>
      </c>
      <c r="D209" s="198">
        <f t="shared" si="2"/>
        <v>-13533.79414</v>
      </c>
      <c r="E209" s="198">
        <f t="shared" si="3"/>
        <v>15444.78421</v>
      </c>
      <c r="F209" s="198">
        <f t="shared" si="4"/>
        <v>2149962.278</v>
      </c>
      <c r="G209" s="209">
        <f t="shared" si="5"/>
        <v>1604691.188</v>
      </c>
      <c r="H209" s="210">
        <f t="shared" si="9"/>
        <v>101</v>
      </c>
    </row>
    <row r="210" ht="15.75" customHeight="1">
      <c r="A210" s="188">
        <f t="shared" si="6"/>
        <v>201</v>
      </c>
      <c r="B210" s="196">
        <f t="shared" si="7"/>
        <v>50891</v>
      </c>
      <c r="C210" s="197">
        <f t="shared" si="8"/>
        <v>28978.57835</v>
      </c>
      <c r="D210" s="198">
        <f t="shared" si="2"/>
        <v>-13437.26424</v>
      </c>
      <c r="E210" s="198">
        <f t="shared" si="3"/>
        <v>15541.31411</v>
      </c>
      <c r="F210" s="198">
        <f t="shared" si="4"/>
        <v>2134420.964</v>
      </c>
      <c r="G210" s="209">
        <f t="shared" si="5"/>
        <v>1577318.262</v>
      </c>
      <c r="H210" s="210">
        <f t="shared" si="9"/>
        <v>100</v>
      </c>
    </row>
    <row r="211" ht="15.75" customHeight="1">
      <c r="A211" s="188">
        <f t="shared" si="6"/>
        <v>202</v>
      </c>
      <c r="B211" s="196">
        <f t="shared" si="7"/>
        <v>50922</v>
      </c>
      <c r="C211" s="197">
        <f t="shared" si="8"/>
        <v>28978.57835</v>
      </c>
      <c r="D211" s="198">
        <f t="shared" si="2"/>
        <v>-13340.13103</v>
      </c>
      <c r="E211" s="198">
        <f t="shared" si="3"/>
        <v>15638.44732</v>
      </c>
      <c r="F211" s="198">
        <f t="shared" si="4"/>
        <v>2118782.517</v>
      </c>
      <c r="G211" s="209">
        <f t="shared" si="5"/>
        <v>1550103.972</v>
      </c>
      <c r="H211" s="210">
        <f t="shared" si="9"/>
        <v>99</v>
      </c>
    </row>
    <row r="212" ht="15.75" customHeight="1">
      <c r="A212" s="188">
        <f t="shared" si="6"/>
        <v>203</v>
      </c>
      <c r="B212" s="196">
        <f t="shared" si="7"/>
        <v>50952</v>
      </c>
      <c r="C212" s="197">
        <f t="shared" si="8"/>
        <v>28978.57835</v>
      </c>
      <c r="D212" s="198">
        <f t="shared" si="2"/>
        <v>-13242.39073</v>
      </c>
      <c r="E212" s="198">
        <f t="shared" si="3"/>
        <v>15736.18762</v>
      </c>
      <c r="F212" s="198">
        <f t="shared" si="4"/>
        <v>2103046.329</v>
      </c>
      <c r="G212" s="209">
        <f t="shared" si="5"/>
        <v>1523050.03</v>
      </c>
      <c r="H212" s="210">
        <f t="shared" si="9"/>
        <v>98</v>
      </c>
    </row>
    <row r="213" ht="15.75" customHeight="1">
      <c r="A213" s="188">
        <f t="shared" si="6"/>
        <v>204</v>
      </c>
      <c r="B213" s="196">
        <f t="shared" si="7"/>
        <v>50983</v>
      </c>
      <c r="C213" s="197">
        <f t="shared" si="8"/>
        <v>28978.57835</v>
      </c>
      <c r="D213" s="198">
        <f t="shared" si="2"/>
        <v>-13144.03956</v>
      </c>
      <c r="E213" s="198">
        <f t="shared" si="3"/>
        <v>15834.53879</v>
      </c>
      <c r="F213" s="198">
        <f t="shared" si="4"/>
        <v>2087211.791</v>
      </c>
      <c r="G213" s="209">
        <f t="shared" si="5"/>
        <v>1496158.166</v>
      </c>
      <c r="H213" s="210">
        <f t="shared" si="9"/>
        <v>97</v>
      </c>
    </row>
    <row r="214" ht="15.75" customHeight="1">
      <c r="A214" s="188">
        <f t="shared" si="6"/>
        <v>205</v>
      </c>
      <c r="B214" s="196">
        <f t="shared" si="7"/>
        <v>51014</v>
      </c>
      <c r="C214" s="197">
        <f t="shared" si="8"/>
        <v>28978.57835</v>
      </c>
      <c r="D214" s="198">
        <f t="shared" si="2"/>
        <v>-13045.07369</v>
      </c>
      <c r="E214" s="198">
        <f t="shared" si="3"/>
        <v>15933.50466</v>
      </c>
      <c r="F214" s="198">
        <f t="shared" si="4"/>
        <v>2071278.286</v>
      </c>
      <c r="G214" s="209">
        <f t="shared" si="5"/>
        <v>1469430.125</v>
      </c>
      <c r="H214" s="210">
        <f t="shared" si="9"/>
        <v>96</v>
      </c>
    </row>
    <row r="215" ht="15.75" customHeight="1">
      <c r="A215" s="188">
        <f t="shared" si="6"/>
        <v>206</v>
      </c>
      <c r="B215" s="196">
        <f t="shared" si="7"/>
        <v>51044</v>
      </c>
      <c r="C215" s="197">
        <f t="shared" si="8"/>
        <v>28978.57835</v>
      </c>
      <c r="D215" s="198">
        <f t="shared" si="2"/>
        <v>-12945.48929</v>
      </c>
      <c r="E215" s="198">
        <f t="shared" si="3"/>
        <v>16033.08906</v>
      </c>
      <c r="F215" s="198">
        <f t="shared" si="4"/>
        <v>2055245.197</v>
      </c>
      <c r="G215" s="209">
        <f t="shared" si="5"/>
        <v>1442867.665</v>
      </c>
      <c r="H215" s="210">
        <f t="shared" si="9"/>
        <v>95</v>
      </c>
    </row>
    <row r="216" ht="15.75" customHeight="1">
      <c r="A216" s="188">
        <f t="shared" si="6"/>
        <v>207</v>
      </c>
      <c r="B216" s="196">
        <f t="shared" si="7"/>
        <v>51075</v>
      </c>
      <c r="C216" s="197">
        <f t="shared" si="8"/>
        <v>28978.57835</v>
      </c>
      <c r="D216" s="198">
        <f t="shared" si="2"/>
        <v>-12845.28248</v>
      </c>
      <c r="E216" s="198">
        <f t="shared" si="3"/>
        <v>16133.29587</v>
      </c>
      <c r="F216" s="198">
        <f t="shared" si="4"/>
        <v>2039111.901</v>
      </c>
      <c r="G216" s="209">
        <f t="shared" si="5"/>
        <v>1416472.563</v>
      </c>
      <c r="H216" s="210">
        <f t="shared" si="9"/>
        <v>94</v>
      </c>
    </row>
    <row r="217" ht="15.75" customHeight="1">
      <c r="A217" s="188">
        <f t="shared" si="6"/>
        <v>208</v>
      </c>
      <c r="B217" s="196">
        <f t="shared" si="7"/>
        <v>51105</v>
      </c>
      <c r="C217" s="197">
        <f t="shared" si="8"/>
        <v>28978.57835</v>
      </c>
      <c r="D217" s="198">
        <f t="shared" si="2"/>
        <v>-12744.44938</v>
      </c>
      <c r="E217" s="198">
        <f t="shared" si="3"/>
        <v>16234.12897</v>
      </c>
      <c r="F217" s="198">
        <f t="shared" si="4"/>
        <v>2022877.772</v>
      </c>
      <c r="G217" s="209">
        <f t="shared" si="5"/>
        <v>1390246.609</v>
      </c>
      <c r="H217" s="210">
        <f t="shared" si="9"/>
        <v>93</v>
      </c>
    </row>
    <row r="218" ht="15.75" customHeight="1">
      <c r="A218" s="188">
        <f t="shared" si="6"/>
        <v>209</v>
      </c>
      <c r="B218" s="196">
        <f t="shared" si="7"/>
        <v>51136</v>
      </c>
      <c r="C218" s="197">
        <f t="shared" si="8"/>
        <v>28978.57835</v>
      </c>
      <c r="D218" s="198">
        <f t="shared" si="2"/>
        <v>-12642.98608</v>
      </c>
      <c r="E218" s="198">
        <f t="shared" si="3"/>
        <v>16335.59227</v>
      </c>
      <c r="F218" s="198">
        <f t="shared" si="4"/>
        <v>2006542.18</v>
      </c>
      <c r="G218" s="209">
        <f t="shared" si="5"/>
        <v>1364191.611</v>
      </c>
      <c r="H218" s="210">
        <f t="shared" si="9"/>
        <v>92</v>
      </c>
    </row>
    <row r="219" ht="15.75" customHeight="1">
      <c r="A219" s="188">
        <f t="shared" si="6"/>
        <v>210</v>
      </c>
      <c r="B219" s="196">
        <f t="shared" si="7"/>
        <v>51167</v>
      </c>
      <c r="C219" s="197">
        <f t="shared" si="8"/>
        <v>28978.57835</v>
      </c>
      <c r="D219" s="198">
        <f t="shared" si="2"/>
        <v>-12540.88862</v>
      </c>
      <c r="E219" s="198">
        <f t="shared" si="3"/>
        <v>16437.68973</v>
      </c>
      <c r="F219" s="198">
        <f t="shared" si="4"/>
        <v>1990104.49</v>
      </c>
      <c r="G219" s="209">
        <f t="shared" si="5"/>
        <v>1338309.392</v>
      </c>
      <c r="H219" s="210">
        <f t="shared" si="9"/>
        <v>91</v>
      </c>
    </row>
    <row r="220" ht="15.75" customHeight="1">
      <c r="A220" s="188">
        <f t="shared" si="6"/>
        <v>211</v>
      </c>
      <c r="B220" s="196">
        <f t="shared" si="7"/>
        <v>51196</v>
      </c>
      <c r="C220" s="197">
        <f t="shared" si="8"/>
        <v>28978.57835</v>
      </c>
      <c r="D220" s="198">
        <f t="shared" si="2"/>
        <v>-12438.15306</v>
      </c>
      <c r="E220" s="198">
        <f t="shared" si="3"/>
        <v>16540.42529</v>
      </c>
      <c r="F220" s="198">
        <f t="shared" si="4"/>
        <v>1973564.065</v>
      </c>
      <c r="G220" s="209">
        <f t="shared" si="5"/>
        <v>1312601.789</v>
      </c>
      <c r="H220" s="210">
        <f t="shared" si="9"/>
        <v>90</v>
      </c>
    </row>
    <row r="221" ht="15.75" customHeight="1">
      <c r="A221" s="188">
        <f t="shared" si="6"/>
        <v>212</v>
      </c>
      <c r="B221" s="196">
        <f t="shared" si="7"/>
        <v>51227</v>
      </c>
      <c r="C221" s="197">
        <f t="shared" si="8"/>
        <v>28978.57835</v>
      </c>
      <c r="D221" s="198">
        <f t="shared" si="2"/>
        <v>-12334.7754</v>
      </c>
      <c r="E221" s="198">
        <f t="shared" si="3"/>
        <v>16643.80294</v>
      </c>
      <c r="F221" s="198">
        <f t="shared" si="4"/>
        <v>1956920.262</v>
      </c>
      <c r="G221" s="209">
        <f t="shared" si="5"/>
        <v>1287070.66</v>
      </c>
      <c r="H221" s="210">
        <f t="shared" si="9"/>
        <v>89</v>
      </c>
    </row>
    <row r="222" ht="15.75" customHeight="1">
      <c r="A222" s="188">
        <f t="shared" si="6"/>
        <v>213</v>
      </c>
      <c r="B222" s="196">
        <f t="shared" si="7"/>
        <v>51257</v>
      </c>
      <c r="C222" s="197">
        <f t="shared" si="8"/>
        <v>28978.57835</v>
      </c>
      <c r="D222" s="198">
        <f t="shared" si="2"/>
        <v>-12230.75164</v>
      </c>
      <c r="E222" s="198">
        <f t="shared" si="3"/>
        <v>16747.82671</v>
      </c>
      <c r="F222" s="198">
        <f t="shared" si="4"/>
        <v>1940172.435</v>
      </c>
      <c r="G222" s="209">
        <f t="shared" si="5"/>
        <v>1261717.875</v>
      </c>
      <c r="H222" s="210">
        <f t="shared" si="9"/>
        <v>88</v>
      </c>
    </row>
    <row r="223" ht="15.75" customHeight="1">
      <c r="A223" s="188">
        <f t="shared" si="6"/>
        <v>214</v>
      </c>
      <c r="B223" s="196">
        <f t="shared" si="7"/>
        <v>51288</v>
      </c>
      <c r="C223" s="197">
        <f t="shared" si="8"/>
        <v>28978.57835</v>
      </c>
      <c r="D223" s="198">
        <f t="shared" si="2"/>
        <v>-12126.07772</v>
      </c>
      <c r="E223" s="198">
        <f t="shared" si="3"/>
        <v>16852.50063</v>
      </c>
      <c r="F223" s="198">
        <f t="shared" si="4"/>
        <v>1923319.934</v>
      </c>
      <c r="G223" s="209">
        <f t="shared" si="5"/>
        <v>1236545.323</v>
      </c>
      <c r="H223" s="210">
        <f t="shared" si="9"/>
        <v>87</v>
      </c>
    </row>
    <row r="224" ht="15.75" customHeight="1">
      <c r="A224" s="188">
        <f t="shared" si="6"/>
        <v>215</v>
      </c>
      <c r="B224" s="196">
        <f t="shared" si="7"/>
        <v>51318</v>
      </c>
      <c r="C224" s="197">
        <f t="shared" si="8"/>
        <v>28978.57835</v>
      </c>
      <c r="D224" s="198">
        <f t="shared" si="2"/>
        <v>-12020.74959</v>
      </c>
      <c r="E224" s="198">
        <f t="shared" si="3"/>
        <v>16957.82876</v>
      </c>
      <c r="F224" s="198">
        <f t="shared" si="4"/>
        <v>1906362.106</v>
      </c>
      <c r="G224" s="209">
        <f t="shared" si="5"/>
        <v>1211554.909</v>
      </c>
      <c r="H224" s="210">
        <f t="shared" si="9"/>
        <v>86</v>
      </c>
    </row>
    <row r="225" ht="15.75" customHeight="1">
      <c r="A225" s="188">
        <f t="shared" si="6"/>
        <v>216</v>
      </c>
      <c r="B225" s="196">
        <f t="shared" si="7"/>
        <v>51349</v>
      </c>
      <c r="C225" s="197">
        <f t="shared" si="8"/>
        <v>28978.57835</v>
      </c>
      <c r="D225" s="198">
        <f t="shared" si="2"/>
        <v>-11914.76316</v>
      </c>
      <c r="E225" s="198">
        <f t="shared" si="3"/>
        <v>17063.81519</v>
      </c>
      <c r="F225" s="198">
        <f t="shared" si="4"/>
        <v>1889298.291</v>
      </c>
      <c r="G225" s="209">
        <f t="shared" si="5"/>
        <v>1186748.554</v>
      </c>
      <c r="H225" s="210">
        <f t="shared" si="9"/>
        <v>85</v>
      </c>
    </row>
    <row r="226" ht="15.75" customHeight="1">
      <c r="A226" s="188">
        <f t="shared" si="6"/>
        <v>217</v>
      </c>
      <c r="B226" s="196">
        <f t="shared" si="7"/>
        <v>51380</v>
      </c>
      <c r="C226" s="197">
        <f t="shared" si="8"/>
        <v>28978.57835</v>
      </c>
      <c r="D226" s="198">
        <f t="shared" si="2"/>
        <v>-11808.11432</v>
      </c>
      <c r="E226" s="198">
        <f t="shared" si="3"/>
        <v>17170.46403</v>
      </c>
      <c r="F226" s="198">
        <f t="shared" si="4"/>
        <v>1872127.826</v>
      </c>
      <c r="G226" s="209">
        <f t="shared" si="5"/>
        <v>1162128.196</v>
      </c>
      <c r="H226" s="210">
        <f t="shared" si="9"/>
        <v>84</v>
      </c>
    </row>
    <row r="227" ht="15.75" customHeight="1">
      <c r="A227" s="188">
        <f t="shared" si="6"/>
        <v>218</v>
      </c>
      <c r="B227" s="196">
        <f t="shared" si="7"/>
        <v>51410</v>
      </c>
      <c r="C227" s="197">
        <f t="shared" si="8"/>
        <v>28978.57835</v>
      </c>
      <c r="D227" s="198">
        <f t="shared" si="2"/>
        <v>-11700.79892</v>
      </c>
      <c r="E227" s="198">
        <f t="shared" si="3"/>
        <v>17277.77943</v>
      </c>
      <c r="F227" s="198">
        <f t="shared" si="4"/>
        <v>1854850.047</v>
      </c>
      <c r="G227" s="209">
        <f t="shared" si="5"/>
        <v>1137695.791</v>
      </c>
      <c r="H227" s="210">
        <f t="shared" si="9"/>
        <v>83</v>
      </c>
    </row>
    <row r="228" ht="15.75" customHeight="1">
      <c r="A228" s="188">
        <f t="shared" si="6"/>
        <v>219</v>
      </c>
      <c r="B228" s="196">
        <f t="shared" si="7"/>
        <v>51441</v>
      </c>
      <c r="C228" s="197">
        <f t="shared" si="8"/>
        <v>28978.57835</v>
      </c>
      <c r="D228" s="198">
        <f t="shared" si="2"/>
        <v>-11592.81279</v>
      </c>
      <c r="E228" s="198">
        <f t="shared" si="3"/>
        <v>17385.76555</v>
      </c>
      <c r="F228" s="198">
        <f t="shared" si="4"/>
        <v>1837464.281</v>
      </c>
      <c r="G228" s="209">
        <f t="shared" si="5"/>
        <v>1113453.313</v>
      </c>
      <c r="H228" s="210">
        <f t="shared" si="9"/>
        <v>82</v>
      </c>
    </row>
    <row r="229" ht="15.75" customHeight="1">
      <c r="A229" s="188">
        <f t="shared" si="6"/>
        <v>220</v>
      </c>
      <c r="B229" s="196">
        <f t="shared" si="7"/>
        <v>51471</v>
      </c>
      <c r="C229" s="197">
        <f t="shared" si="8"/>
        <v>28978.57835</v>
      </c>
      <c r="D229" s="198">
        <f t="shared" si="2"/>
        <v>-11484.15176</v>
      </c>
      <c r="E229" s="198">
        <f t="shared" si="3"/>
        <v>17494.42659</v>
      </c>
      <c r="F229" s="198">
        <f t="shared" si="4"/>
        <v>1819969.855</v>
      </c>
      <c r="G229" s="209">
        <f t="shared" si="5"/>
        <v>1089402.75</v>
      </c>
      <c r="H229" s="210">
        <f t="shared" si="9"/>
        <v>81</v>
      </c>
    </row>
    <row r="230" ht="15.75" customHeight="1">
      <c r="A230" s="188">
        <f t="shared" si="6"/>
        <v>221</v>
      </c>
      <c r="B230" s="196">
        <f t="shared" si="7"/>
        <v>51502</v>
      </c>
      <c r="C230" s="197">
        <f t="shared" si="8"/>
        <v>28978.57835</v>
      </c>
      <c r="D230" s="198">
        <f t="shared" si="2"/>
        <v>-11374.81159</v>
      </c>
      <c r="E230" s="198">
        <f t="shared" si="3"/>
        <v>17603.76676</v>
      </c>
      <c r="F230" s="198">
        <f t="shared" si="4"/>
        <v>1802366.088</v>
      </c>
      <c r="G230" s="209">
        <f t="shared" si="5"/>
        <v>1065546.111</v>
      </c>
      <c r="H230" s="210">
        <f t="shared" si="9"/>
        <v>80</v>
      </c>
    </row>
    <row r="231" ht="15.75" customHeight="1">
      <c r="A231" s="188">
        <f t="shared" si="6"/>
        <v>222</v>
      </c>
      <c r="B231" s="196">
        <f t="shared" si="7"/>
        <v>51533</v>
      </c>
      <c r="C231" s="197">
        <f t="shared" si="8"/>
        <v>28978.57835</v>
      </c>
      <c r="D231" s="198">
        <f t="shared" si="2"/>
        <v>-11264.78805</v>
      </c>
      <c r="E231" s="198">
        <f t="shared" si="3"/>
        <v>17713.7903</v>
      </c>
      <c r="F231" s="198">
        <f t="shared" si="4"/>
        <v>1784652.298</v>
      </c>
      <c r="G231" s="209">
        <f t="shared" si="5"/>
        <v>1041885.42</v>
      </c>
      <c r="H231" s="210">
        <f t="shared" si="9"/>
        <v>79</v>
      </c>
    </row>
    <row r="232" ht="15.75" customHeight="1">
      <c r="A232" s="188">
        <f t="shared" si="6"/>
        <v>223</v>
      </c>
      <c r="B232" s="196">
        <f t="shared" si="7"/>
        <v>51561</v>
      </c>
      <c r="C232" s="197">
        <f t="shared" si="8"/>
        <v>28978.57835</v>
      </c>
      <c r="D232" s="198">
        <f t="shared" si="2"/>
        <v>-11154.07686</v>
      </c>
      <c r="E232" s="198">
        <f t="shared" si="3"/>
        <v>17824.50149</v>
      </c>
      <c r="F232" s="198">
        <f t="shared" si="4"/>
        <v>1766827.796</v>
      </c>
      <c r="G232" s="209">
        <f t="shared" si="5"/>
        <v>1018422.72</v>
      </c>
      <c r="H232" s="210">
        <f t="shared" si="9"/>
        <v>78</v>
      </c>
    </row>
    <row r="233" ht="15.75" customHeight="1">
      <c r="A233" s="188">
        <f t="shared" si="6"/>
        <v>224</v>
      </c>
      <c r="B233" s="196">
        <f t="shared" si="7"/>
        <v>51592</v>
      </c>
      <c r="C233" s="197">
        <f t="shared" si="8"/>
        <v>28978.57835</v>
      </c>
      <c r="D233" s="198">
        <f t="shared" si="2"/>
        <v>-11042.67373</v>
      </c>
      <c r="E233" s="198">
        <f t="shared" si="3"/>
        <v>17935.90462</v>
      </c>
      <c r="F233" s="198">
        <f t="shared" si="4"/>
        <v>1748891.892</v>
      </c>
      <c r="G233" s="209">
        <f t="shared" si="5"/>
        <v>995160.0728</v>
      </c>
      <c r="H233" s="210">
        <f t="shared" si="9"/>
        <v>77</v>
      </c>
    </row>
    <row r="234" ht="15.75" customHeight="1">
      <c r="A234" s="188">
        <f t="shared" si="6"/>
        <v>225</v>
      </c>
      <c r="B234" s="196">
        <f t="shared" si="7"/>
        <v>51622</v>
      </c>
      <c r="C234" s="197">
        <f t="shared" si="8"/>
        <v>28978.57835</v>
      </c>
      <c r="D234" s="198">
        <f t="shared" si="2"/>
        <v>-10930.57432</v>
      </c>
      <c r="E234" s="198">
        <f t="shared" si="3"/>
        <v>18048.00403</v>
      </c>
      <c r="F234" s="198">
        <f t="shared" si="4"/>
        <v>1730843.888</v>
      </c>
      <c r="G234" s="209">
        <f t="shared" si="5"/>
        <v>972099.556</v>
      </c>
      <c r="H234" s="210">
        <f t="shared" si="9"/>
        <v>76</v>
      </c>
    </row>
    <row r="235" ht="15.75" customHeight="1">
      <c r="A235" s="188">
        <f t="shared" si="6"/>
        <v>226</v>
      </c>
      <c r="B235" s="196">
        <f t="shared" si="7"/>
        <v>51653</v>
      </c>
      <c r="C235" s="197">
        <f t="shared" si="8"/>
        <v>28978.57835</v>
      </c>
      <c r="D235" s="198">
        <f t="shared" si="2"/>
        <v>-10817.7743</v>
      </c>
      <c r="E235" s="198">
        <f t="shared" si="3"/>
        <v>18160.80405</v>
      </c>
      <c r="F235" s="198">
        <f t="shared" si="4"/>
        <v>1712683.084</v>
      </c>
      <c r="G235" s="209">
        <f t="shared" si="5"/>
        <v>949243.2669</v>
      </c>
      <c r="H235" s="210">
        <f t="shared" si="9"/>
        <v>75</v>
      </c>
    </row>
    <row r="236" ht="15.75" customHeight="1">
      <c r="A236" s="188">
        <f t="shared" si="6"/>
        <v>227</v>
      </c>
      <c r="B236" s="196">
        <f t="shared" si="7"/>
        <v>51683</v>
      </c>
      <c r="C236" s="197">
        <f t="shared" si="8"/>
        <v>28978.57835</v>
      </c>
      <c r="D236" s="198">
        <f t="shared" si="2"/>
        <v>-10704.26927</v>
      </c>
      <c r="E236" s="198">
        <f t="shared" si="3"/>
        <v>18274.30908</v>
      </c>
      <c r="F236" s="198">
        <f t="shared" si="4"/>
        <v>1694408.775</v>
      </c>
      <c r="G236" s="209">
        <f t="shared" si="5"/>
        <v>926593.3206</v>
      </c>
      <c r="H236" s="210">
        <f t="shared" si="9"/>
        <v>74</v>
      </c>
    </row>
    <row r="237" ht="15.75" customHeight="1">
      <c r="A237" s="188">
        <f t="shared" si="6"/>
        <v>228</v>
      </c>
      <c r="B237" s="196">
        <f t="shared" si="7"/>
        <v>51714</v>
      </c>
      <c r="C237" s="197">
        <f t="shared" si="8"/>
        <v>28978.57835</v>
      </c>
      <c r="D237" s="198">
        <f t="shared" si="2"/>
        <v>-10590.05484</v>
      </c>
      <c r="E237" s="198">
        <f t="shared" si="3"/>
        <v>18388.52351</v>
      </c>
      <c r="F237" s="198">
        <f t="shared" si="4"/>
        <v>1676020.251</v>
      </c>
      <c r="G237" s="209">
        <f t="shared" si="5"/>
        <v>904151.8509</v>
      </c>
      <c r="H237" s="210">
        <f t="shared" si="9"/>
        <v>73</v>
      </c>
    </row>
    <row r="238" ht="15.75" customHeight="1">
      <c r="A238" s="188">
        <f t="shared" si="6"/>
        <v>229</v>
      </c>
      <c r="B238" s="196">
        <f t="shared" si="7"/>
        <v>51745</v>
      </c>
      <c r="C238" s="197">
        <f t="shared" si="8"/>
        <v>28978.57835</v>
      </c>
      <c r="D238" s="198">
        <f t="shared" si="2"/>
        <v>-10475.12657</v>
      </c>
      <c r="E238" s="198">
        <f t="shared" si="3"/>
        <v>18503.45178</v>
      </c>
      <c r="F238" s="198">
        <f t="shared" si="4"/>
        <v>1657516.799</v>
      </c>
      <c r="G238" s="209">
        <f t="shared" si="5"/>
        <v>881921.0101</v>
      </c>
      <c r="H238" s="210">
        <f t="shared" si="9"/>
        <v>72</v>
      </c>
    </row>
    <row r="239" ht="15.75" customHeight="1">
      <c r="A239" s="188">
        <f t="shared" si="6"/>
        <v>230</v>
      </c>
      <c r="B239" s="196">
        <f t="shared" si="7"/>
        <v>51775</v>
      </c>
      <c r="C239" s="197">
        <f t="shared" si="8"/>
        <v>28978.57835</v>
      </c>
      <c r="D239" s="198">
        <f t="shared" si="2"/>
        <v>-10359.48</v>
      </c>
      <c r="E239" s="198">
        <f t="shared" si="3"/>
        <v>18619.09835</v>
      </c>
      <c r="F239" s="198">
        <f t="shared" si="4"/>
        <v>1638897.701</v>
      </c>
      <c r="G239" s="209">
        <f t="shared" si="5"/>
        <v>859902.969</v>
      </c>
      <c r="H239" s="210">
        <f t="shared" si="9"/>
        <v>71</v>
      </c>
    </row>
    <row r="240" ht="15.75" customHeight="1">
      <c r="A240" s="188">
        <f t="shared" si="6"/>
        <v>231</v>
      </c>
      <c r="B240" s="196">
        <f t="shared" si="7"/>
        <v>51806</v>
      </c>
      <c r="C240" s="197">
        <f t="shared" si="8"/>
        <v>28978.57835</v>
      </c>
      <c r="D240" s="198">
        <f t="shared" si="2"/>
        <v>-10243.11063</v>
      </c>
      <c r="E240" s="198">
        <f t="shared" si="3"/>
        <v>18735.46772</v>
      </c>
      <c r="F240" s="198">
        <f t="shared" si="4"/>
        <v>1620162.233</v>
      </c>
      <c r="G240" s="209">
        <f t="shared" si="5"/>
        <v>838099.9179</v>
      </c>
      <c r="H240" s="210">
        <f t="shared" si="9"/>
        <v>70</v>
      </c>
    </row>
    <row r="241" ht="15.75" customHeight="1">
      <c r="A241" s="188">
        <f t="shared" si="6"/>
        <v>232</v>
      </c>
      <c r="B241" s="196">
        <f t="shared" si="7"/>
        <v>51836</v>
      </c>
      <c r="C241" s="197">
        <f t="shared" si="8"/>
        <v>28978.57835</v>
      </c>
      <c r="D241" s="198">
        <f t="shared" si="2"/>
        <v>-10126.01396</v>
      </c>
      <c r="E241" s="198">
        <f t="shared" si="3"/>
        <v>18852.56439</v>
      </c>
      <c r="F241" s="198">
        <f t="shared" si="4"/>
        <v>1601309.669</v>
      </c>
      <c r="G241" s="209">
        <f t="shared" si="5"/>
        <v>816514.0656</v>
      </c>
      <c r="H241" s="210">
        <f t="shared" si="9"/>
        <v>69</v>
      </c>
    </row>
    <row r="242" ht="15.75" customHeight="1">
      <c r="A242" s="188">
        <f t="shared" si="6"/>
        <v>233</v>
      </c>
      <c r="B242" s="196">
        <f t="shared" si="7"/>
        <v>51867</v>
      </c>
      <c r="C242" s="197">
        <f t="shared" si="8"/>
        <v>28978.57835</v>
      </c>
      <c r="D242" s="198">
        <f t="shared" si="2"/>
        <v>-10008.18543</v>
      </c>
      <c r="E242" s="198">
        <f t="shared" si="3"/>
        <v>18970.39292</v>
      </c>
      <c r="F242" s="198">
        <f t="shared" si="4"/>
        <v>1582339.276</v>
      </c>
      <c r="G242" s="209">
        <f t="shared" si="5"/>
        <v>795147.6403</v>
      </c>
      <c r="H242" s="210">
        <f t="shared" si="9"/>
        <v>68</v>
      </c>
    </row>
    <row r="243" ht="15.75" customHeight="1">
      <c r="A243" s="188">
        <f t="shared" si="6"/>
        <v>234</v>
      </c>
      <c r="B243" s="196">
        <f t="shared" si="7"/>
        <v>51898</v>
      </c>
      <c r="C243" s="197">
        <f t="shared" si="8"/>
        <v>28978.57835</v>
      </c>
      <c r="D243" s="198">
        <f t="shared" si="2"/>
        <v>-9889.620475</v>
      </c>
      <c r="E243" s="198">
        <f t="shared" si="3"/>
        <v>19088.95787</v>
      </c>
      <c r="F243" s="198">
        <f t="shared" si="4"/>
        <v>1563250.318</v>
      </c>
      <c r="G243" s="209">
        <f t="shared" si="5"/>
        <v>774002.8898</v>
      </c>
      <c r="H243" s="210">
        <f t="shared" si="9"/>
        <v>67</v>
      </c>
    </row>
    <row r="244" ht="15.75" customHeight="1">
      <c r="A244" s="188">
        <f t="shared" si="6"/>
        <v>235</v>
      </c>
      <c r="B244" s="196">
        <f t="shared" si="7"/>
        <v>51926</v>
      </c>
      <c r="C244" s="197">
        <f t="shared" si="8"/>
        <v>28978.57835</v>
      </c>
      <c r="D244" s="198">
        <f t="shared" si="2"/>
        <v>-9770.314488</v>
      </c>
      <c r="E244" s="198">
        <f t="shared" si="3"/>
        <v>19208.26386</v>
      </c>
      <c r="F244" s="198">
        <f t="shared" si="4"/>
        <v>1544042.054</v>
      </c>
      <c r="G244" s="209">
        <f t="shared" si="5"/>
        <v>753082.0811</v>
      </c>
      <c r="H244" s="210">
        <f t="shared" si="9"/>
        <v>66</v>
      </c>
    </row>
    <row r="245" ht="15.75" customHeight="1">
      <c r="A245" s="188">
        <f t="shared" si="6"/>
        <v>236</v>
      </c>
      <c r="B245" s="196">
        <f t="shared" si="7"/>
        <v>51957</v>
      </c>
      <c r="C245" s="197">
        <f t="shared" si="8"/>
        <v>28978.57835</v>
      </c>
      <c r="D245" s="198">
        <f t="shared" si="2"/>
        <v>-9650.262839</v>
      </c>
      <c r="E245" s="198">
        <f t="shared" si="3"/>
        <v>19328.31551</v>
      </c>
      <c r="F245" s="198">
        <f t="shared" si="4"/>
        <v>1524713.739</v>
      </c>
      <c r="G245" s="209">
        <f t="shared" si="5"/>
        <v>732387.501</v>
      </c>
      <c r="H245" s="210">
        <f t="shared" si="9"/>
        <v>65</v>
      </c>
    </row>
    <row r="246" ht="15.75" customHeight="1">
      <c r="A246" s="188">
        <f t="shared" si="6"/>
        <v>237</v>
      </c>
      <c r="B246" s="196">
        <f t="shared" si="7"/>
        <v>51987</v>
      </c>
      <c r="C246" s="197">
        <f t="shared" si="8"/>
        <v>28978.57835</v>
      </c>
      <c r="D246" s="198">
        <f t="shared" si="2"/>
        <v>-9529.460867</v>
      </c>
      <c r="E246" s="198">
        <f t="shared" si="3"/>
        <v>19449.11748</v>
      </c>
      <c r="F246" s="198">
        <f t="shared" si="4"/>
        <v>1505264.621</v>
      </c>
      <c r="G246" s="209">
        <f t="shared" si="5"/>
        <v>711921.4562</v>
      </c>
      <c r="H246" s="210">
        <f t="shared" si="9"/>
        <v>64</v>
      </c>
    </row>
    <row r="247" ht="15.75" customHeight="1">
      <c r="A247" s="188">
        <f t="shared" si="6"/>
        <v>238</v>
      </c>
      <c r="B247" s="196">
        <f t="shared" si="7"/>
        <v>52018</v>
      </c>
      <c r="C247" s="197">
        <f t="shared" si="8"/>
        <v>28978.57835</v>
      </c>
      <c r="D247" s="198">
        <f t="shared" si="2"/>
        <v>-9407.903882</v>
      </c>
      <c r="E247" s="198">
        <f t="shared" si="3"/>
        <v>19570.67447</v>
      </c>
      <c r="F247" s="198">
        <f t="shared" si="4"/>
        <v>1485693.947</v>
      </c>
      <c r="G247" s="209">
        <f t="shared" si="5"/>
        <v>691686.2733</v>
      </c>
      <c r="H247" s="210">
        <f t="shared" si="9"/>
        <v>63</v>
      </c>
    </row>
    <row r="248" ht="15.75" customHeight="1">
      <c r="A248" s="188">
        <f t="shared" si="6"/>
        <v>239</v>
      </c>
      <c r="B248" s="196">
        <f t="shared" si="7"/>
        <v>52048</v>
      </c>
      <c r="C248" s="197">
        <f t="shared" si="8"/>
        <v>28978.57835</v>
      </c>
      <c r="D248" s="198">
        <f t="shared" si="2"/>
        <v>-9285.587167</v>
      </c>
      <c r="E248" s="198">
        <f t="shared" si="3"/>
        <v>19692.99118</v>
      </c>
      <c r="F248" s="198">
        <f t="shared" si="4"/>
        <v>1466000.956</v>
      </c>
      <c r="G248" s="209">
        <f t="shared" si="5"/>
        <v>671684.2991</v>
      </c>
      <c r="H248" s="210">
        <f t="shared" si="9"/>
        <v>62</v>
      </c>
    </row>
    <row r="249" ht="15.75" customHeight="1">
      <c r="A249" s="188">
        <f t="shared" si="6"/>
        <v>240</v>
      </c>
      <c r="B249" s="196">
        <f t="shared" si="7"/>
        <v>52079</v>
      </c>
      <c r="C249" s="197">
        <f t="shared" si="8"/>
        <v>28978.57835</v>
      </c>
      <c r="D249" s="198">
        <f t="shared" si="2"/>
        <v>-9162.505972</v>
      </c>
      <c r="E249" s="198">
        <f t="shared" si="3"/>
        <v>19816.07238</v>
      </c>
      <c r="F249" s="198">
        <f t="shared" si="4"/>
        <v>1446184.883</v>
      </c>
      <c r="G249" s="209">
        <f t="shared" si="5"/>
        <v>651917.9008</v>
      </c>
      <c r="H249" s="210">
        <f t="shared" si="9"/>
        <v>61</v>
      </c>
    </row>
    <row r="250" ht="15.75" customHeight="1">
      <c r="A250" s="188">
        <f t="shared" si="6"/>
        <v>241</v>
      </c>
      <c r="B250" s="196">
        <f t="shared" si="7"/>
        <v>52110</v>
      </c>
      <c r="C250" s="197">
        <f t="shared" si="8"/>
        <v>28978.57835</v>
      </c>
      <c r="D250" s="198">
        <f t="shared" si="2"/>
        <v>-9038.65552</v>
      </c>
      <c r="E250" s="198">
        <f t="shared" si="3"/>
        <v>19939.92283</v>
      </c>
      <c r="F250" s="198">
        <f t="shared" si="4"/>
        <v>1426244.96</v>
      </c>
      <c r="G250" s="209">
        <f t="shared" si="5"/>
        <v>632389.4658</v>
      </c>
      <c r="H250" s="210">
        <f t="shared" si="9"/>
        <v>60</v>
      </c>
    </row>
    <row r="251" ht="15.75" customHeight="1">
      <c r="A251" s="188">
        <f t="shared" si="6"/>
        <v>242</v>
      </c>
      <c r="B251" s="196">
        <f t="shared" si="7"/>
        <v>52140</v>
      </c>
      <c r="C251" s="197">
        <f t="shared" si="8"/>
        <v>28978.57835</v>
      </c>
      <c r="D251" s="198">
        <f t="shared" si="2"/>
        <v>-8914.031002</v>
      </c>
      <c r="E251" s="198">
        <f t="shared" si="3"/>
        <v>20064.54735</v>
      </c>
      <c r="F251" s="198">
        <f t="shared" si="4"/>
        <v>1406180.413</v>
      </c>
      <c r="G251" s="209">
        <f t="shared" si="5"/>
        <v>613101.4026</v>
      </c>
      <c r="H251" s="210">
        <f t="shared" si="9"/>
        <v>59</v>
      </c>
    </row>
    <row r="252" ht="15.75" customHeight="1">
      <c r="A252" s="188">
        <f t="shared" si="6"/>
        <v>243</v>
      </c>
      <c r="B252" s="196">
        <f t="shared" si="7"/>
        <v>52171</v>
      </c>
      <c r="C252" s="197">
        <f t="shared" si="8"/>
        <v>28978.57835</v>
      </c>
      <c r="D252" s="198">
        <f t="shared" si="2"/>
        <v>-8788.627581</v>
      </c>
      <c r="E252" s="198">
        <f t="shared" si="3"/>
        <v>20189.95077</v>
      </c>
      <c r="F252" s="198">
        <f t="shared" si="4"/>
        <v>1385990.462</v>
      </c>
      <c r="G252" s="209">
        <f t="shared" si="5"/>
        <v>594056.14</v>
      </c>
      <c r="H252" s="210">
        <f t="shared" si="9"/>
        <v>58</v>
      </c>
    </row>
    <row r="253" ht="15.75" customHeight="1">
      <c r="A253" s="188">
        <f t="shared" si="6"/>
        <v>244</v>
      </c>
      <c r="B253" s="196">
        <f t="shared" si="7"/>
        <v>52201</v>
      </c>
      <c r="C253" s="197">
        <f t="shared" si="8"/>
        <v>28978.57835</v>
      </c>
      <c r="D253" s="198">
        <f t="shared" si="2"/>
        <v>-8662.440389</v>
      </c>
      <c r="E253" s="198">
        <f t="shared" si="3"/>
        <v>20316.13796</v>
      </c>
      <c r="F253" s="198">
        <f t="shared" si="4"/>
        <v>1365674.324</v>
      </c>
      <c r="G253" s="209">
        <f t="shared" si="5"/>
        <v>575256.1281</v>
      </c>
      <c r="H253" s="210">
        <f t="shared" si="9"/>
        <v>57</v>
      </c>
    </row>
    <row r="254" ht="15.75" customHeight="1">
      <c r="A254" s="188">
        <f t="shared" si="6"/>
        <v>245</v>
      </c>
      <c r="B254" s="196">
        <f t="shared" si="7"/>
        <v>52232</v>
      </c>
      <c r="C254" s="197">
        <f t="shared" si="8"/>
        <v>28978.57835</v>
      </c>
      <c r="D254" s="198">
        <f t="shared" si="2"/>
        <v>-8535.464527</v>
      </c>
      <c r="E254" s="198">
        <f t="shared" si="3"/>
        <v>20443.11382</v>
      </c>
      <c r="F254" s="198">
        <f t="shared" si="4"/>
        <v>1345231.21</v>
      </c>
      <c r="G254" s="209">
        <f t="shared" si="5"/>
        <v>556703.8381</v>
      </c>
      <c r="H254" s="210">
        <f t="shared" si="9"/>
        <v>56</v>
      </c>
    </row>
    <row r="255" ht="15.75" customHeight="1">
      <c r="A255" s="188">
        <f t="shared" si="6"/>
        <v>246</v>
      </c>
      <c r="B255" s="196">
        <f t="shared" si="7"/>
        <v>52263</v>
      </c>
      <c r="C255" s="197">
        <f t="shared" si="8"/>
        <v>28978.57835</v>
      </c>
      <c r="D255" s="198">
        <f t="shared" si="2"/>
        <v>-8407.695065</v>
      </c>
      <c r="E255" s="198">
        <f t="shared" si="3"/>
        <v>20570.88328</v>
      </c>
      <c r="F255" s="198">
        <f t="shared" si="4"/>
        <v>1324660.327</v>
      </c>
      <c r="G255" s="209">
        <f t="shared" si="5"/>
        <v>538401.7624</v>
      </c>
      <c r="H255" s="210">
        <f t="shared" si="9"/>
        <v>55</v>
      </c>
    </row>
    <row r="256" ht="15.75" customHeight="1">
      <c r="A256" s="188">
        <f t="shared" si="6"/>
        <v>247</v>
      </c>
      <c r="B256" s="196">
        <f t="shared" si="7"/>
        <v>52291</v>
      </c>
      <c r="C256" s="197">
        <f t="shared" si="8"/>
        <v>28978.57835</v>
      </c>
      <c r="D256" s="198">
        <f t="shared" si="2"/>
        <v>-8279.127045</v>
      </c>
      <c r="E256" s="198">
        <f t="shared" si="3"/>
        <v>20699.4513</v>
      </c>
      <c r="F256" s="198">
        <f t="shared" si="4"/>
        <v>1303960.876</v>
      </c>
      <c r="G256" s="209">
        <f t="shared" si="5"/>
        <v>520352.4151</v>
      </c>
      <c r="H256" s="210">
        <f t="shared" si="9"/>
        <v>54</v>
      </c>
    </row>
    <row r="257" ht="15.75" customHeight="1">
      <c r="A257" s="188">
        <f t="shared" si="6"/>
        <v>248</v>
      </c>
      <c r="B257" s="196">
        <f t="shared" si="7"/>
        <v>52322</v>
      </c>
      <c r="C257" s="197">
        <f t="shared" si="8"/>
        <v>28978.57835</v>
      </c>
      <c r="D257" s="198">
        <f t="shared" si="2"/>
        <v>-8149.755474</v>
      </c>
      <c r="E257" s="198">
        <f t="shared" si="3"/>
        <v>20828.82287</v>
      </c>
      <c r="F257" s="198">
        <f t="shared" si="4"/>
        <v>1283132.053</v>
      </c>
      <c r="G257" s="209">
        <f t="shared" si="5"/>
        <v>502558.3316</v>
      </c>
      <c r="H257" s="210">
        <f t="shared" si="9"/>
        <v>53</v>
      </c>
    </row>
    <row r="258" ht="15.75" customHeight="1">
      <c r="A258" s="188">
        <f t="shared" si="6"/>
        <v>249</v>
      </c>
      <c r="B258" s="196">
        <f t="shared" si="7"/>
        <v>52352</v>
      </c>
      <c r="C258" s="197">
        <f t="shared" si="8"/>
        <v>28978.57835</v>
      </c>
      <c r="D258" s="198">
        <f t="shared" si="2"/>
        <v>-8019.575331</v>
      </c>
      <c r="E258" s="198">
        <f t="shared" si="3"/>
        <v>20959.00302</v>
      </c>
      <c r="F258" s="198">
        <f t="shared" si="4"/>
        <v>1262173.05</v>
      </c>
      <c r="G258" s="209">
        <f t="shared" si="5"/>
        <v>485022.0694</v>
      </c>
      <c r="H258" s="210">
        <f t="shared" si="9"/>
        <v>52</v>
      </c>
    </row>
    <row r="259" ht="15.75" customHeight="1">
      <c r="A259" s="188">
        <f t="shared" si="6"/>
        <v>250</v>
      </c>
      <c r="B259" s="196">
        <f t="shared" si="7"/>
        <v>52383</v>
      </c>
      <c r="C259" s="197">
        <f t="shared" si="8"/>
        <v>28978.57835</v>
      </c>
      <c r="D259" s="198">
        <f t="shared" si="2"/>
        <v>-7888.581562</v>
      </c>
      <c r="E259" s="198">
        <f t="shared" si="3"/>
        <v>21089.99679</v>
      </c>
      <c r="F259" s="198">
        <f t="shared" si="4"/>
        <v>1241083.053</v>
      </c>
      <c r="G259" s="209">
        <f t="shared" si="5"/>
        <v>467746.2079</v>
      </c>
      <c r="H259" s="210">
        <f t="shared" si="9"/>
        <v>51</v>
      </c>
    </row>
    <row r="260" ht="15.75" customHeight="1">
      <c r="A260" s="188">
        <f t="shared" si="6"/>
        <v>251</v>
      </c>
      <c r="B260" s="196">
        <f t="shared" si="7"/>
        <v>52413</v>
      </c>
      <c r="C260" s="197">
        <f t="shared" si="8"/>
        <v>28978.57835</v>
      </c>
      <c r="D260" s="198">
        <f t="shared" si="2"/>
        <v>-7756.769082</v>
      </c>
      <c r="E260" s="198">
        <f t="shared" si="3"/>
        <v>21221.80927</v>
      </c>
      <c r="F260" s="198">
        <f t="shared" si="4"/>
        <v>1219861.244</v>
      </c>
      <c r="G260" s="209">
        <f t="shared" si="5"/>
        <v>450733.3487</v>
      </c>
      <c r="H260" s="210">
        <f t="shared" si="9"/>
        <v>50</v>
      </c>
    </row>
    <row r="261" ht="15.75" customHeight="1">
      <c r="A261" s="188">
        <f t="shared" si="6"/>
        <v>252</v>
      </c>
      <c r="B261" s="196">
        <f t="shared" si="7"/>
        <v>52444</v>
      </c>
      <c r="C261" s="197">
        <f t="shared" si="8"/>
        <v>28978.57835</v>
      </c>
      <c r="D261" s="198">
        <f t="shared" si="2"/>
        <v>-7624.132774</v>
      </c>
      <c r="E261" s="198">
        <f t="shared" si="3"/>
        <v>21354.44557</v>
      </c>
      <c r="F261" s="198">
        <f t="shared" si="4"/>
        <v>1198506.798</v>
      </c>
      <c r="G261" s="209">
        <f t="shared" si="5"/>
        <v>433986.1157</v>
      </c>
      <c r="H261" s="210">
        <f t="shared" si="9"/>
        <v>49</v>
      </c>
    </row>
    <row r="262" ht="15.75" customHeight="1">
      <c r="A262" s="188">
        <f t="shared" si="6"/>
        <v>253</v>
      </c>
      <c r="B262" s="196">
        <f t="shared" si="7"/>
        <v>52475</v>
      </c>
      <c r="C262" s="197">
        <f t="shared" si="8"/>
        <v>28978.57835</v>
      </c>
      <c r="D262" s="198">
        <f t="shared" si="2"/>
        <v>-7490.66749</v>
      </c>
      <c r="E262" s="198">
        <f t="shared" si="3"/>
        <v>21487.91086</v>
      </c>
      <c r="F262" s="198">
        <f t="shared" si="4"/>
        <v>1177018.887</v>
      </c>
      <c r="G262" s="209">
        <f t="shared" si="5"/>
        <v>417507.1555</v>
      </c>
      <c r="H262" s="210">
        <f t="shared" si="9"/>
        <v>48</v>
      </c>
    </row>
    <row r="263" ht="15.75" customHeight="1">
      <c r="A263" s="188">
        <f t="shared" si="6"/>
        <v>254</v>
      </c>
      <c r="B263" s="196">
        <f t="shared" si="7"/>
        <v>52505</v>
      </c>
      <c r="C263" s="197">
        <f t="shared" si="8"/>
        <v>28978.57835</v>
      </c>
      <c r="D263" s="198">
        <f t="shared" si="2"/>
        <v>-7356.368047</v>
      </c>
      <c r="E263" s="198">
        <f t="shared" si="3"/>
        <v>21622.2103</v>
      </c>
      <c r="F263" s="198">
        <f t="shared" si="4"/>
        <v>1155396.677</v>
      </c>
      <c r="G263" s="209">
        <f t="shared" si="5"/>
        <v>401299.1371</v>
      </c>
      <c r="H263" s="210">
        <f t="shared" si="9"/>
        <v>47</v>
      </c>
    </row>
    <row r="264" ht="15.75" customHeight="1">
      <c r="A264" s="188">
        <f t="shared" si="6"/>
        <v>255</v>
      </c>
      <c r="B264" s="196">
        <f t="shared" si="7"/>
        <v>52536</v>
      </c>
      <c r="C264" s="197">
        <f t="shared" si="8"/>
        <v>28978.57835</v>
      </c>
      <c r="D264" s="198">
        <f t="shared" si="2"/>
        <v>-7221.229232</v>
      </c>
      <c r="E264" s="198">
        <f t="shared" si="3"/>
        <v>21757.34912</v>
      </c>
      <c r="F264" s="198">
        <f t="shared" si="4"/>
        <v>1133639.328</v>
      </c>
      <c r="G264" s="209">
        <f t="shared" si="5"/>
        <v>385364.7526</v>
      </c>
      <c r="H264" s="210">
        <f t="shared" si="9"/>
        <v>46</v>
      </c>
    </row>
    <row r="265" ht="15.75" customHeight="1">
      <c r="A265" s="188">
        <f t="shared" si="6"/>
        <v>256</v>
      </c>
      <c r="B265" s="196">
        <f t="shared" si="7"/>
        <v>52566</v>
      </c>
      <c r="C265" s="197">
        <f t="shared" si="8"/>
        <v>28978.57835</v>
      </c>
      <c r="D265" s="198">
        <f t="shared" si="2"/>
        <v>-7085.2458</v>
      </c>
      <c r="E265" s="198">
        <f t="shared" si="3"/>
        <v>21893.33255</v>
      </c>
      <c r="F265" s="198">
        <f t="shared" si="4"/>
        <v>1111745.996</v>
      </c>
      <c r="G265" s="209">
        <f t="shared" si="5"/>
        <v>369706.7172</v>
      </c>
      <c r="H265" s="210">
        <f t="shared" si="9"/>
        <v>45</v>
      </c>
    </row>
    <row r="266" ht="15.75" customHeight="1">
      <c r="A266" s="188">
        <f t="shared" si="6"/>
        <v>257</v>
      </c>
      <c r="B266" s="196">
        <f t="shared" si="7"/>
        <v>52597</v>
      </c>
      <c r="C266" s="197">
        <f t="shared" si="8"/>
        <v>28978.57835</v>
      </c>
      <c r="D266" s="198">
        <f t="shared" si="2"/>
        <v>-6948.412472</v>
      </c>
      <c r="E266" s="198">
        <f t="shared" si="3"/>
        <v>22030.16588</v>
      </c>
      <c r="F266" s="198">
        <f t="shared" si="4"/>
        <v>1089715.83</v>
      </c>
      <c r="G266" s="209">
        <f t="shared" si="5"/>
        <v>354327.7691</v>
      </c>
      <c r="H266" s="210">
        <f t="shared" si="9"/>
        <v>44</v>
      </c>
    </row>
    <row r="267" ht="15.75" customHeight="1">
      <c r="A267" s="188">
        <f t="shared" si="6"/>
        <v>258</v>
      </c>
      <c r="B267" s="196">
        <f t="shared" si="7"/>
        <v>52628</v>
      </c>
      <c r="C267" s="197">
        <f t="shared" si="8"/>
        <v>28978.57835</v>
      </c>
      <c r="D267" s="198">
        <f t="shared" si="2"/>
        <v>-6810.723935</v>
      </c>
      <c r="E267" s="198">
        <f t="shared" si="3"/>
        <v>22167.85441</v>
      </c>
      <c r="F267" s="198">
        <f t="shared" si="4"/>
        <v>1067547.975</v>
      </c>
      <c r="G267" s="209">
        <f t="shared" si="5"/>
        <v>339230.6703</v>
      </c>
      <c r="H267" s="210">
        <f t="shared" si="9"/>
        <v>43</v>
      </c>
    </row>
    <row r="268" ht="15.75" customHeight="1">
      <c r="A268" s="188">
        <f t="shared" si="6"/>
        <v>259</v>
      </c>
      <c r="B268" s="196">
        <f t="shared" si="7"/>
        <v>52657</v>
      </c>
      <c r="C268" s="197">
        <f t="shared" si="8"/>
        <v>28978.57835</v>
      </c>
      <c r="D268" s="198">
        <f t="shared" si="2"/>
        <v>-6672.174845</v>
      </c>
      <c r="E268" s="198">
        <f t="shared" si="3"/>
        <v>22306.4035</v>
      </c>
      <c r="F268" s="198">
        <f t="shared" si="4"/>
        <v>1045241.572</v>
      </c>
      <c r="G268" s="209">
        <f t="shared" si="5"/>
        <v>324418.2061</v>
      </c>
      <c r="H268" s="210">
        <f t="shared" si="9"/>
        <v>42</v>
      </c>
    </row>
    <row r="269" ht="15.75" customHeight="1">
      <c r="A269" s="188">
        <f t="shared" si="6"/>
        <v>260</v>
      </c>
      <c r="B269" s="196">
        <f t="shared" si="7"/>
        <v>52688</v>
      </c>
      <c r="C269" s="197">
        <f t="shared" si="8"/>
        <v>28978.57835</v>
      </c>
      <c r="D269" s="198">
        <f t="shared" si="2"/>
        <v>-6532.759823</v>
      </c>
      <c r="E269" s="198">
        <f t="shared" si="3"/>
        <v>22445.81853</v>
      </c>
      <c r="F269" s="198">
        <f t="shared" si="4"/>
        <v>1022795.753</v>
      </c>
      <c r="G269" s="209">
        <f t="shared" si="5"/>
        <v>309893.1857</v>
      </c>
      <c r="H269" s="210">
        <f t="shared" si="9"/>
        <v>41</v>
      </c>
    </row>
    <row r="270" ht="15.75" customHeight="1">
      <c r="A270" s="188">
        <f t="shared" si="6"/>
        <v>261</v>
      </c>
      <c r="B270" s="196">
        <f t="shared" si="7"/>
        <v>52718</v>
      </c>
      <c r="C270" s="197">
        <f t="shared" si="8"/>
        <v>28978.57835</v>
      </c>
      <c r="D270" s="198">
        <f t="shared" si="2"/>
        <v>-6392.473457</v>
      </c>
      <c r="E270" s="198">
        <f t="shared" si="3"/>
        <v>22586.10489</v>
      </c>
      <c r="F270" s="198">
        <f t="shared" si="4"/>
        <v>1000209.648</v>
      </c>
      <c r="G270" s="209">
        <f t="shared" si="5"/>
        <v>295658.4424</v>
      </c>
      <c r="H270" s="210">
        <f t="shared" si="9"/>
        <v>40</v>
      </c>
    </row>
    <row r="271" ht="15.75" customHeight="1">
      <c r="A271" s="188">
        <f t="shared" si="6"/>
        <v>262</v>
      </c>
      <c r="B271" s="196">
        <f t="shared" si="7"/>
        <v>52749</v>
      </c>
      <c r="C271" s="197">
        <f t="shared" si="8"/>
        <v>28978.57835</v>
      </c>
      <c r="D271" s="198">
        <f t="shared" si="2"/>
        <v>-6251.310302</v>
      </c>
      <c r="E271" s="198">
        <f t="shared" si="3"/>
        <v>22727.26805</v>
      </c>
      <c r="F271" s="198">
        <f t="shared" si="4"/>
        <v>977482.3803</v>
      </c>
      <c r="G271" s="209">
        <f t="shared" si="5"/>
        <v>281716.8336</v>
      </c>
      <c r="H271" s="210">
        <f t="shared" si="9"/>
        <v>39</v>
      </c>
    </row>
    <row r="272" ht="15.75" customHeight="1">
      <c r="A272" s="188">
        <f t="shared" si="6"/>
        <v>263</v>
      </c>
      <c r="B272" s="196">
        <f t="shared" si="7"/>
        <v>52779</v>
      </c>
      <c r="C272" s="197">
        <f t="shared" si="8"/>
        <v>28978.57835</v>
      </c>
      <c r="D272" s="198">
        <f t="shared" si="2"/>
        <v>-6109.264877</v>
      </c>
      <c r="E272" s="198">
        <f t="shared" si="3"/>
        <v>22869.31347</v>
      </c>
      <c r="F272" s="198">
        <f t="shared" si="4"/>
        <v>954613.0668</v>
      </c>
      <c r="G272" s="209">
        <f t="shared" si="5"/>
        <v>268071.2411</v>
      </c>
      <c r="H272" s="210">
        <f t="shared" si="9"/>
        <v>38</v>
      </c>
    </row>
    <row r="273" ht="15.75" customHeight="1">
      <c r="A273" s="188">
        <f t="shared" si="6"/>
        <v>264</v>
      </c>
      <c r="B273" s="196">
        <f t="shared" si="7"/>
        <v>52810</v>
      </c>
      <c r="C273" s="197">
        <f t="shared" si="8"/>
        <v>28978.57835</v>
      </c>
      <c r="D273" s="198">
        <f t="shared" si="2"/>
        <v>-5966.331667</v>
      </c>
      <c r="E273" s="198">
        <f t="shared" si="3"/>
        <v>23012.24668</v>
      </c>
      <c r="F273" s="198">
        <f t="shared" si="4"/>
        <v>931600.8201</v>
      </c>
      <c r="G273" s="209">
        <f t="shared" si="5"/>
        <v>254724.5713</v>
      </c>
      <c r="H273" s="210">
        <f t="shared" si="9"/>
        <v>37</v>
      </c>
    </row>
    <row r="274" ht="15.75" customHeight="1">
      <c r="A274" s="188">
        <f t="shared" si="6"/>
        <v>265</v>
      </c>
      <c r="B274" s="196">
        <f t="shared" si="7"/>
        <v>52841</v>
      </c>
      <c r="C274" s="197">
        <f t="shared" si="8"/>
        <v>28978.57835</v>
      </c>
      <c r="D274" s="198">
        <f t="shared" si="2"/>
        <v>-5822.505126</v>
      </c>
      <c r="E274" s="198">
        <f t="shared" si="3"/>
        <v>23156.07322</v>
      </c>
      <c r="F274" s="198">
        <f t="shared" si="4"/>
        <v>908444.7469</v>
      </c>
      <c r="G274" s="209">
        <f t="shared" si="5"/>
        <v>241679.7552</v>
      </c>
      <c r="H274" s="210">
        <f t="shared" si="9"/>
        <v>36</v>
      </c>
    </row>
    <row r="275" ht="15.75" customHeight="1">
      <c r="A275" s="188">
        <f t="shared" si="6"/>
        <v>266</v>
      </c>
      <c r="B275" s="196">
        <f t="shared" si="7"/>
        <v>52871</v>
      </c>
      <c r="C275" s="197">
        <f t="shared" si="8"/>
        <v>28978.57835</v>
      </c>
      <c r="D275" s="198">
        <f t="shared" si="2"/>
        <v>-5677.779668</v>
      </c>
      <c r="E275" s="198">
        <f t="shared" si="3"/>
        <v>23300.79868</v>
      </c>
      <c r="F275" s="198">
        <f t="shared" si="4"/>
        <v>885143.9482</v>
      </c>
      <c r="G275" s="209">
        <f t="shared" si="5"/>
        <v>228939.7491</v>
      </c>
      <c r="H275" s="210">
        <f t="shared" si="9"/>
        <v>35</v>
      </c>
    </row>
    <row r="276" ht="15.75" customHeight="1">
      <c r="A276" s="188">
        <f t="shared" si="6"/>
        <v>267</v>
      </c>
      <c r="B276" s="196">
        <f t="shared" si="7"/>
        <v>52902</v>
      </c>
      <c r="C276" s="197">
        <f t="shared" si="8"/>
        <v>28978.57835</v>
      </c>
      <c r="D276" s="198">
        <f t="shared" si="2"/>
        <v>-5532.149676</v>
      </c>
      <c r="E276" s="198">
        <f t="shared" si="3"/>
        <v>23446.42867</v>
      </c>
      <c r="F276" s="198">
        <f t="shared" si="4"/>
        <v>861697.5195</v>
      </c>
      <c r="G276" s="209">
        <f t="shared" si="5"/>
        <v>216507.5341</v>
      </c>
      <c r="H276" s="210">
        <f t="shared" si="9"/>
        <v>34</v>
      </c>
    </row>
    <row r="277" ht="15.75" customHeight="1">
      <c r="A277" s="188">
        <f t="shared" si="6"/>
        <v>268</v>
      </c>
      <c r="B277" s="196">
        <f t="shared" si="7"/>
        <v>52932</v>
      </c>
      <c r="C277" s="197">
        <f t="shared" si="8"/>
        <v>28978.57835</v>
      </c>
      <c r="D277" s="198">
        <f t="shared" si="2"/>
        <v>-5385.609497</v>
      </c>
      <c r="E277" s="198">
        <f t="shared" si="3"/>
        <v>23592.96885</v>
      </c>
      <c r="F277" s="198">
        <f t="shared" si="4"/>
        <v>838104.5507</v>
      </c>
      <c r="G277" s="209">
        <f t="shared" si="5"/>
        <v>204386.1168</v>
      </c>
      <c r="H277" s="210">
        <f t="shared" si="9"/>
        <v>33</v>
      </c>
    </row>
    <row r="278" ht="15.75" customHeight="1">
      <c r="A278" s="188">
        <f t="shared" si="6"/>
        <v>269</v>
      </c>
      <c r="B278" s="196">
        <f t="shared" si="7"/>
        <v>52963</v>
      </c>
      <c r="C278" s="197">
        <f t="shared" si="8"/>
        <v>28978.57835</v>
      </c>
      <c r="D278" s="198">
        <f t="shared" si="2"/>
        <v>-5238.153442</v>
      </c>
      <c r="E278" s="198">
        <f t="shared" si="3"/>
        <v>23740.42491</v>
      </c>
      <c r="F278" s="198">
        <f t="shared" si="4"/>
        <v>814364.1258</v>
      </c>
      <c r="G278" s="209">
        <f t="shared" si="5"/>
        <v>192578.5294</v>
      </c>
      <c r="H278" s="210">
        <f t="shared" si="9"/>
        <v>32</v>
      </c>
    </row>
    <row r="279" ht="15.75" customHeight="1">
      <c r="A279" s="188">
        <f t="shared" si="6"/>
        <v>270</v>
      </c>
      <c r="B279" s="196">
        <f t="shared" si="7"/>
        <v>52994</v>
      </c>
      <c r="C279" s="197">
        <f t="shared" si="8"/>
        <v>28978.57835</v>
      </c>
      <c r="D279" s="198">
        <f t="shared" si="2"/>
        <v>-5089.775786</v>
      </c>
      <c r="E279" s="198">
        <f t="shared" si="3"/>
        <v>23888.80256</v>
      </c>
      <c r="F279" s="198">
        <f t="shared" si="4"/>
        <v>790475.3232</v>
      </c>
      <c r="G279" s="209">
        <f t="shared" si="5"/>
        <v>181087.8299</v>
      </c>
      <c r="H279" s="210">
        <f t="shared" si="9"/>
        <v>31</v>
      </c>
    </row>
    <row r="280" ht="15.75" customHeight="1">
      <c r="A280" s="188">
        <f t="shared" si="6"/>
        <v>271</v>
      </c>
      <c r="B280" s="196">
        <f t="shared" si="7"/>
        <v>53022</v>
      </c>
      <c r="C280" s="197">
        <f t="shared" si="8"/>
        <v>28978.57835</v>
      </c>
      <c r="D280" s="198">
        <f t="shared" si="2"/>
        <v>-4940.47077</v>
      </c>
      <c r="E280" s="198">
        <f t="shared" si="3"/>
        <v>24038.10758</v>
      </c>
      <c r="F280" s="198">
        <f t="shared" si="4"/>
        <v>766437.2156</v>
      </c>
      <c r="G280" s="209">
        <f t="shared" si="5"/>
        <v>169917.1022</v>
      </c>
      <c r="H280" s="210">
        <f t="shared" si="9"/>
        <v>30</v>
      </c>
    </row>
    <row r="281" ht="15.75" customHeight="1">
      <c r="A281" s="188">
        <f t="shared" si="6"/>
        <v>272</v>
      </c>
      <c r="B281" s="196">
        <f t="shared" si="7"/>
        <v>53053</v>
      </c>
      <c r="C281" s="197">
        <f t="shared" si="8"/>
        <v>28978.57835</v>
      </c>
      <c r="D281" s="198">
        <f t="shared" si="2"/>
        <v>-4790.232598</v>
      </c>
      <c r="E281" s="198">
        <f t="shared" si="3"/>
        <v>24188.34575</v>
      </c>
      <c r="F281" s="198">
        <f t="shared" si="4"/>
        <v>742248.8699</v>
      </c>
      <c r="G281" s="209">
        <f t="shared" si="5"/>
        <v>159069.4563</v>
      </c>
      <c r="H281" s="210">
        <f t="shared" si="9"/>
        <v>29</v>
      </c>
    </row>
    <row r="282" ht="15.75" customHeight="1">
      <c r="A282" s="188">
        <f t="shared" si="6"/>
        <v>273</v>
      </c>
      <c r="B282" s="196">
        <f t="shared" si="7"/>
        <v>53083</v>
      </c>
      <c r="C282" s="197">
        <f t="shared" si="8"/>
        <v>28978.57835</v>
      </c>
      <c r="D282" s="198">
        <f t="shared" si="2"/>
        <v>-4639.055437</v>
      </c>
      <c r="E282" s="198">
        <f t="shared" si="3"/>
        <v>24339.52291</v>
      </c>
      <c r="F282" s="198">
        <f t="shared" si="4"/>
        <v>717909.347</v>
      </c>
      <c r="G282" s="209">
        <f t="shared" si="5"/>
        <v>148548.0287</v>
      </c>
      <c r="H282" s="210">
        <f t="shared" si="9"/>
        <v>28</v>
      </c>
    </row>
    <row r="283" ht="15.75" customHeight="1">
      <c r="A283" s="188">
        <f t="shared" si="6"/>
        <v>274</v>
      </c>
      <c r="B283" s="196">
        <f t="shared" si="7"/>
        <v>53114</v>
      </c>
      <c r="C283" s="197">
        <f t="shared" si="8"/>
        <v>28978.57835</v>
      </c>
      <c r="D283" s="198">
        <f t="shared" si="2"/>
        <v>-4486.933419</v>
      </c>
      <c r="E283" s="198">
        <f t="shared" si="3"/>
        <v>24491.64493</v>
      </c>
      <c r="F283" s="198">
        <f t="shared" si="4"/>
        <v>693417.702</v>
      </c>
      <c r="G283" s="209">
        <f t="shared" si="5"/>
        <v>138355.9824</v>
      </c>
      <c r="H283" s="210">
        <f t="shared" si="9"/>
        <v>27</v>
      </c>
    </row>
    <row r="284" ht="15.75" customHeight="1">
      <c r="A284" s="188">
        <f t="shared" si="6"/>
        <v>275</v>
      </c>
      <c r="B284" s="196">
        <f t="shared" si="7"/>
        <v>53144</v>
      </c>
      <c r="C284" s="197">
        <f t="shared" si="8"/>
        <v>28978.57835</v>
      </c>
      <c r="D284" s="198">
        <f t="shared" si="2"/>
        <v>-4333.860638</v>
      </c>
      <c r="E284" s="198">
        <f t="shared" si="3"/>
        <v>24644.71771</v>
      </c>
      <c r="F284" s="198">
        <f t="shared" si="4"/>
        <v>668772.9843</v>
      </c>
      <c r="G284" s="209">
        <f t="shared" si="5"/>
        <v>128496.5072</v>
      </c>
      <c r="H284" s="210">
        <f t="shared" si="9"/>
        <v>26</v>
      </c>
    </row>
    <row r="285" ht="15.75" customHeight="1">
      <c r="A285" s="188">
        <f t="shared" si="6"/>
        <v>276</v>
      </c>
      <c r="B285" s="196">
        <f t="shared" si="7"/>
        <v>53175</v>
      </c>
      <c r="C285" s="197">
        <f t="shared" si="8"/>
        <v>28978.57835</v>
      </c>
      <c r="D285" s="198">
        <f t="shared" si="2"/>
        <v>-4179.831152</v>
      </c>
      <c r="E285" s="198">
        <f t="shared" si="3"/>
        <v>24798.7472</v>
      </c>
      <c r="F285" s="198">
        <f t="shared" si="4"/>
        <v>643974.2371</v>
      </c>
      <c r="G285" s="209">
        <f t="shared" si="5"/>
        <v>118972.82</v>
      </c>
      <c r="H285" s="210">
        <f t="shared" si="9"/>
        <v>25</v>
      </c>
    </row>
    <row r="286" ht="15.75" customHeight="1">
      <c r="A286" s="188">
        <f t="shared" si="6"/>
        <v>277</v>
      </c>
      <c r="B286" s="196">
        <f t="shared" si="7"/>
        <v>53206</v>
      </c>
      <c r="C286" s="197">
        <f t="shared" si="8"/>
        <v>28978.57835</v>
      </c>
      <c r="D286" s="198">
        <f t="shared" si="2"/>
        <v>-4024.838982</v>
      </c>
      <c r="E286" s="198">
        <f t="shared" si="3"/>
        <v>24953.73937</v>
      </c>
      <c r="F286" s="198">
        <f t="shared" si="4"/>
        <v>619020.4978</v>
      </c>
      <c r="G286" s="209">
        <f t="shared" si="5"/>
        <v>109788.1648</v>
      </c>
      <c r="H286" s="210">
        <f t="shared" si="9"/>
        <v>24</v>
      </c>
    </row>
    <row r="287" ht="15.75" customHeight="1">
      <c r="A287" s="188">
        <f t="shared" si="6"/>
        <v>278</v>
      </c>
      <c r="B287" s="196">
        <f t="shared" si="7"/>
        <v>53236</v>
      </c>
      <c r="C287" s="197">
        <f t="shared" si="8"/>
        <v>28978.57835</v>
      </c>
      <c r="D287" s="198">
        <f t="shared" si="2"/>
        <v>-3868.878111</v>
      </c>
      <c r="E287" s="198">
        <f t="shared" si="3"/>
        <v>25109.70024</v>
      </c>
      <c r="F287" s="198">
        <f t="shared" si="4"/>
        <v>593910.7975</v>
      </c>
      <c r="G287" s="209">
        <f t="shared" si="5"/>
        <v>100945.8131</v>
      </c>
      <c r="H287" s="210">
        <f t="shared" si="9"/>
        <v>23</v>
      </c>
    </row>
    <row r="288" ht="15.75" customHeight="1">
      <c r="A288" s="188">
        <f t="shared" si="6"/>
        <v>279</v>
      </c>
      <c r="B288" s="196">
        <f t="shared" si="7"/>
        <v>53267</v>
      </c>
      <c r="C288" s="197">
        <f t="shared" si="8"/>
        <v>28978.57835</v>
      </c>
      <c r="D288" s="198">
        <f t="shared" si="2"/>
        <v>-3711.942485</v>
      </c>
      <c r="E288" s="198">
        <f t="shared" si="3"/>
        <v>25266.63586</v>
      </c>
      <c r="F288" s="198">
        <f t="shared" si="4"/>
        <v>568644.1617</v>
      </c>
      <c r="G288" s="209">
        <f t="shared" si="5"/>
        <v>92449.06413</v>
      </c>
      <c r="H288" s="210">
        <f t="shared" si="9"/>
        <v>22</v>
      </c>
    </row>
    <row r="289" ht="15.75" customHeight="1">
      <c r="A289" s="188">
        <f t="shared" si="6"/>
        <v>280</v>
      </c>
      <c r="B289" s="196">
        <f t="shared" si="7"/>
        <v>53297</v>
      </c>
      <c r="C289" s="197">
        <f t="shared" si="8"/>
        <v>28978.57835</v>
      </c>
      <c r="D289" s="198">
        <f t="shared" si="2"/>
        <v>-3554.02601</v>
      </c>
      <c r="E289" s="198">
        <f t="shared" si="3"/>
        <v>25424.55234</v>
      </c>
      <c r="F289" s="198">
        <f t="shared" si="4"/>
        <v>543219.6093</v>
      </c>
      <c r="G289" s="209">
        <f t="shared" si="5"/>
        <v>84301.24477</v>
      </c>
      <c r="H289" s="210">
        <f t="shared" si="9"/>
        <v>21</v>
      </c>
    </row>
    <row r="290" ht="15.75" customHeight="1">
      <c r="A290" s="188">
        <f t="shared" si="6"/>
        <v>281</v>
      </c>
      <c r="B290" s="196">
        <f t="shared" si="7"/>
        <v>53328</v>
      </c>
      <c r="C290" s="197">
        <f t="shared" si="8"/>
        <v>28978.57835</v>
      </c>
      <c r="D290" s="198">
        <f t="shared" si="2"/>
        <v>-3395.122558</v>
      </c>
      <c r="E290" s="198">
        <f t="shared" si="3"/>
        <v>25583.45579</v>
      </c>
      <c r="F290" s="198">
        <f t="shared" si="4"/>
        <v>517636.1535</v>
      </c>
      <c r="G290" s="209">
        <f t="shared" si="5"/>
        <v>76505.71015</v>
      </c>
      <c r="H290" s="210">
        <f t="shared" si="9"/>
        <v>20</v>
      </c>
    </row>
    <row r="291" ht="15.75" customHeight="1">
      <c r="A291" s="188">
        <f t="shared" si="6"/>
        <v>282</v>
      </c>
      <c r="B291" s="196">
        <f t="shared" si="7"/>
        <v>53359</v>
      </c>
      <c r="C291" s="197">
        <f t="shared" si="8"/>
        <v>28978.57835</v>
      </c>
      <c r="D291" s="198">
        <f t="shared" si="2"/>
        <v>-3235.22596</v>
      </c>
      <c r="E291" s="198">
        <f t="shared" si="3"/>
        <v>25743.35239</v>
      </c>
      <c r="F291" s="198">
        <f t="shared" si="4"/>
        <v>491892.8011</v>
      </c>
      <c r="G291" s="209">
        <f t="shared" si="5"/>
        <v>69065.84369</v>
      </c>
      <c r="H291" s="210">
        <f t="shared" si="9"/>
        <v>19</v>
      </c>
    </row>
    <row r="292" ht="15.75" customHeight="1">
      <c r="A292" s="188">
        <f t="shared" si="6"/>
        <v>283</v>
      </c>
      <c r="B292" s="196">
        <f t="shared" si="7"/>
        <v>53387</v>
      </c>
      <c r="C292" s="197">
        <f t="shared" si="8"/>
        <v>28978.57835</v>
      </c>
      <c r="D292" s="198">
        <f t="shared" si="2"/>
        <v>-3074.330007</v>
      </c>
      <c r="E292" s="198">
        <f t="shared" si="3"/>
        <v>25904.24834</v>
      </c>
      <c r="F292" s="198">
        <f t="shared" si="4"/>
        <v>465988.5528</v>
      </c>
      <c r="G292" s="209">
        <f t="shared" si="5"/>
        <v>61985.0573</v>
      </c>
      <c r="H292" s="210">
        <f t="shared" si="9"/>
        <v>18</v>
      </c>
    </row>
    <row r="293" ht="15.75" customHeight="1">
      <c r="A293" s="188">
        <f t="shared" si="6"/>
        <v>284</v>
      </c>
      <c r="B293" s="196">
        <f t="shared" si="7"/>
        <v>53418</v>
      </c>
      <c r="C293" s="197">
        <f t="shared" si="8"/>
        <v>28978.57835</v>
      </c>
      <c r="D293" s="198">
        <f t="shared" si="2"/>
        <v>-2912.428455</v>
      </c>
      <c r="E293" s="198">
        <f t="shared" si="3"/>
        <v>26066.14989</v>
      </c>
      <c r="F293" s="198">
        <f t="shared" si="4"/>
        <v>439922.4029</v>
      </c>
      <c r="G293" s="209">
        <f t="shared" si="5"/>
        <v>55266.79169</v>
      </c>
      <c r="H293" s="210">
        <f t="shared" si="9"/>
        <v>17</v>
      </c>
    </row>
    <row r="294" ht="15.75" customHeight="1">
      <c r="A294" s="188">
        <f t="shared" si="6"/>
        <v>285</v>
      </c>
      <c r="B294" s="196">
        <f t="shared" si="7"/>
        <v>53448</v>
      </c>
      <c r="C294" s="197">
        <f t="shared" si="8"/>
        <v>28978.57835</v>
      </c>
      <c r="D294" s="198">
        <f t="shared" si="2"/>
        <v>-2749.515018</v>
      </c>
      <c r="E294" s="198">
        <f t="shared" si="3"/>
        <v>26229.06333</v>
      </c>
      <c r="F294" s="198">
        <f t="shared" si="4"/>
        <v>413693.3396</v>
      </c>
      <c r="G294" s="209">
        <f t="shared" si="5"/>
        <v>48914.51652</v>
      </c>
      <c r="H294" s="210">
        <f t="shared" si="9"/>
        <v>16</v>
      </c>
    </row>
    <row r="295" ht="15.75" customHeight="1">
      <c r="A295" s="188">
        <f t="shared" si="6"/>
        <v>286</v>
      </c>
      <c r="B295" s="196">
        <f t="shared" si="7"/>
        <v>53479</v>
      </c>
      <c r="C295" s="197">
        <f t="shared" si="8"/>
        <v>28978.57835</v>
      </c>
      <c r="D295" s="198">
        <f t="shared" si="2"/>
        <v>-2585.583372</v>
      </c>
      <c r="E295" s="198">
        <f t="shared" si="3"/>
        <v>26392.99498</v>
      </c>
      <c r="F295" s="198">
        <f t="shared" si="4"/>
        <v>387300.3446</v>
      </c>
      <c r="G295" s="209">
        <f t="shared" si="5"/>
        <v>42931.73067</v>
      </c>
      <c r="H295" s="210">
        <f t="shared" si="9"/>
        <v>15</v>
      </c>
    </row>
    <row r="296" ht="15.75" customHeight="1">
      <c r="A296" s="188">
        <f t="shared" si="6"/>
        <v>287</v>
      </c>
      <c r="B296" s="196">
        <f t="shared" si="7"/>
        <v>53509</v>
      </c>
      <c r="C296" s="197">
        <f t="shared" si="8"/>
        <v>28978.57835</v>
      </c>
      <c r="D296" s="198">
        <f t="shared" si="2"/>
        <v>-2420.627154</v>
      </c>
      <c r="E296" s="198">
        <f t="shared" si="3"/>
        <v>26557.9512</v>
      </c>
      <c r="F296" s="198">
        <f t="shared" si="4"/>
        <v>360742.3934</v>
      </c>
      <c r="G296" s="209">
        <f t="shared" si="5"/>
        <v>37321.96247</v>
      </c>
      <c r="H296" s="210">
        <f t="shared" si="9"/>
        <v>14</v>
      </c>
    </row>
    <row r="297" ht="15.75" customHeight="1">
      <c r="A297" s="188">
        <f t="shared" si="6"/>
        <v>288</v>
      </c>
      <c r="B297" s="196">
        <f t="shared" si="7"/>
        <v>53540</v>
      </c>
      <c r="C297" s="197">
        <f t="shared" si="8"/>
        <v>28978.57835</v>
      </c>
      <c r="D297" s="198">
        <f t="shared" si="2"/>
        <v>-2254.639959</v>
      </c>
      <c r="E297" s="198">
        <f t="shared" si="3"/>
        <v>26723.93839</v>
      </c>
      <c r="F297" s="198">
        <f t="shared" si="4"/>
        <v>334018.455</v>
      </c>
      <c r="G297" s="209">
        <f t="shared" si="5"/>
        <v>32088.76989</v>
      </c>
      <c r="H297" s="210">
        <f t="shared" si="9"/>
        <v>13</v>
      </c>
    </row>
    <row r="298" ht="15.75" customHeight="1">
      <c r="A298" s="188">
        <f t="shared" si="6"/>
        <v>289</v>
      </c>
      <c r="B298" s="196">
        <f t="shared" si="7"/>
        <v>53571</v>
      </c>
      <c r="C298" s="197">
        <f t="shared" si="8"/>
        <v>28978.57835</v>
      </c>
      <c r="D298" s="198">
        <f t="shared" si="2"/>
        <v>-2087.615344</v>
      </c>
      <c r="E298" s="198">
        <f t="shared" si="3"/>
        <v>26890.963</v>
      </c>
      <c r="F298" s="198">
        <f t="shared" si="4"/>
        <v>307127.492</v>
      </c>
      <c r="G298" s="209">
        <f t="shared" si="5"/>
        <v>27235.74085</v>
      </c>
      <c r="H298" s="210">
        <f t="shared" si="9"/>
        <v>12</v>
      </c>
    </row>
    <row r="299" ht="15.75" customHeight="1">
      <c r="A299" s="188">
        <f t="shared" si="6"/>
        <v>290</v>
      </c>
      <c r="B299" s="196">
        <f t="shared" si="7"/>
        <v>53601</v>
      </c>
      <c r="C299" s="197">
        <f t="shared" si="8"/>
        <v>28978.57835</v>
      </c>
      <c r="D299" s="198">
        <f t="shared" si="2"/>
        <v>-1919.546825</v>
      </c>
      <c r="E299" s="198">
        <f t="shared" si="3"/>
        <v>27059.03152</v>
      </c>
      <c r="F299" s="198">
        <f t="shared" si="4"/>
        <v>280068.4605</v>
      </c>
      <c r="G299" s="209">
        <f t="shared" si="5"/>
        <v>22766.49336</v>
      </c>
      <c r="H299" s="210">
        <f t="shared" si="9"/>
        <v>11</v>
      </c>
    </row>
    <row r="300" ht="15.75" customHeight="1">
      <c r="A300" s="188">
        <f t="shared" si="6"/>
        <v>291</v>
      </c>
      <c r="B300" s="196">
        <f t="shared" si="7"/>
        <v>53632</v>
      </c>
      <c r="C300" s="197">
        <f t="shared" si="8"/>
        <v>28978.57835</v>
      </c>
      <c r="D300" s="198">
        <f t="shared" si="2"/>
        <v>-1750.427878</v>
      </c>
      <c r="E300" s="198">
        <f t="shared" si="3"/>
        <v>27228.15047</v>
      </c>
      <c r="F300" s="198">
        <f t="shared" si="4"/>
        <v>252840.31</v>
      </c>
      <c r="G300" s="209">
        <f t="shared" si="5"/>
        <v>18684.67585</v>
      </c>
      <c r="H300" s="210">
        <f t="shared" si="9"/>
        <v>10</v>
      </c>
    </row>
    <row r="301" ht="15.75" customHeight="1">
      <c r="A301" s="188">
        <f t="shared" si="6"/>
        <v>292</v>
      </c>
      <c r="B301" s="196">
        <f t="shared" si="7"/>
        <v>53662</v>
      </c>
      <c r="C301" s="197">
        <f t="shared" si="8"/>
        <v>28978.57835</v>
      </c>
      <c r="D301" s="198">
        <f t="shared" si="2"/>
        <v>-1580.251938</v>
      </c>
      <c r="E301" s="198">
        <f t="shared" si="3"/>
        <v>27398.32641</v>
      </c>
      <c r="F301" s="198">
        <f t="shared" si="4"/>
        <v>225441.9836</v>
      </c>
      <c r="G301" s="209">
        <f t="shared" si="5"/>
        <v>14993.96733</v>
      </c>
      <c r="H301" s="210">
        <f t="shared" si="9"/>
        <v>9</v>
      </c>
    </row>
    <row r="302" ht="15.75" customHeight="1">
      <c r="A302" s="188">
        <f t="shared" si="6"/>
        <v>293</v>
      </c>
      <c r="B302" s="196">
        <f t="shared" si="7"/>
        <v>53693</v>
      </c>
      <c r="C302" s="197">
        <f t="shared" si="8"/>
        <v>28978.57835</v>
      </c>
      <c r="D302" s="198">
        <f t="shared" si="2"/>
        <v>-1409.012398</v>
      </c>
      <c r="E302" s="198">
        <f t="shared" si="3"/>
        <v>27569.56595</v>
      </c>
      <c r="F302" s="198">
        <f t="shared" si="4"/>
        <v>197872.4176</v>
      </c>
      <c r="G302" s="209">
        <f t="shared" si="5"/>
        <v>11698.07768</v>
      </c>
      <c r="H302" s="210">
        <f t="shared" si="9"/>
        <v>8</v>
      </c>
    </row>
    <row r="303" ht="15.75" customHeight="1">
      <c r="A303" s="188">
        <f t="shared" si="6"/>
        <v>294</v>
      </c>
      <c r="B303" s="196">
        <f t="shared" si="7"/>
        <v>53724</v>
      </c>
      <c r="C303" s="197">
        <f t="shared" si="8"/>
        <v>28978.57835</v>
      </c>
      <c r="D303" s="198">
        <f t="shared" si="2"/>
        <v>-1236.70261</v>
      </c>
      <c r="E303" s="198">
        <f t="shared" si="3"/>
        <v>27741.87574</v>
      </c>
      <c r="F303" s="198">
        <f t="shared" si="4"/>
        <v>170130.5419</v>
      </c>
      <c r="G303" s="209">
        <f t="shared" si="5"/>
        <v>8800.747868</v>
      </c>
      <c r="H303" s="210">
        <f t="shared" si="9"/>
        <v>7</v>
      </c>
    </row>
    <row r="304" ht="15.75" customHeight="1">
      <c r="A304" s="188">
        <f t="shared" si="6"/>
        <v>295</v>
      </c>
      <c r="B304" s="196">
        <f t="shared" si="7"/>
        <v>53752</v>
      </c>
      <c r="C304" s="197">
        <f t="shared" si="8"/>
        <v>28978.57835</v>
      </c>
      <c r="D304" s="198">
        <f t="shared" si="2"/>
        <v>-1063.315887</v>
      </c>
      <c r="E304" s="198">
        <f t="shared" si="3"/>
        <v>27915.26246</v>
      </c>
      <c r="F304" s="198">
        <f t="shared" si="4"/>
        <v>142215.2794</v>
      </c>
      <c r="G304" s="209">
        <f t="shared" si="5"/>
        <v>6305.750212</v>
      </c>
      <c r="H304" s="210">
        <f t="shared" si="9"/>
        <v>6</v>
      </c>
    </row>
    <row r="305" ht="15.75" customHeight="1">
      <c r="A305" s="188">
        <f t="shared" si="6"/>
        <v>296</v>
      </c>
      <c r="B305" s="196">
        <f t="shared" si="7"/>
        <v>53783</v>
      </c>
      <c r="C305" s="197">
        <f t="shared" si="8"/>
        <v>28978.57835</v>
      </c>
      <c r="D305" s="198">
        <f t="shared" si="2"/>
        <v>-888.8454966</v>
      </c>
      <c r="E305" s="198">
        <f t="shared" si="3"/>
        <v>28089.73285</v>
      </c>
      <c r="F305" s="198">
        <f t="shared" si="4"/>
        <v>114125.5466</v>
      </c>
      <c r="G305" s="209">
        <f t="shared" si="5"/>
        <v>4216.888605</v>
      </c>
      <c r="H305" s="210">
        <f t="shared" si="9"/>
        <v>5</v>
      </c>
    </row>
    <row r="306" ht="15.75" customHeight="1">
      <c r="A306" s="188">
        <f t="shared" si="6"/>
        <v>297</v>
      </c>
      <c r="B306" s="196">
        <f t="shared" si="7"/>
        <v>53813</v>
      </c>
      <c r="C306" s="197">
        <f t="shared" si="8"/>
        <v>28978.57835</v>
      </c>
      <c r="D306" s="198">
        <f t="shared" si="2"/>
        <v>-713.2846662</v>
      </c>
      <c r="E306" s="198">
        <f t="shared" si="3"/>
        <v>28265.29368</v>
      </c>
      <c r="F306" s="198">
        <f t="shared" si="4"/>
        <v>85860.25291</v>
      </c>
      <c r="G306" s="209">
        <f t="shared" si="5"/>
        <v>2537.998777</v>
      </c>
      <c r="H306" s="210">
        <f t="shared" si="9"/>
        <v>4</v>
      </c>
    </row>
    <row r="307" ht="15.75" customHeight="1">
      <c r="A307" s="188">
        <f t="shared" si="6"/>
        <v>298</v>
      </c>
      <c r="B307" s="196">
        <f t="shared" si="7"/>
        <v>53844</v>
      </c>
      <c r="C307" s="197">
        <f t="shared" si="8"/>
        <v>28978.57835</v>
      </c>
      <c r="D307" s="198">
        <f t="shared" si="2"/>
        <v>-536.6265807</v>
      </c>
      <c r="E307" s="198">
        <f t="shared" si="3"/>
        <v>28441.95177</v>
      </c>
      <c r="F307" s="198">
        <f t="shared" si="4"/>
        <v>57418.30115</v>
      </c>
      <c r="G307" s="209">
        <f t="shared" si="5"/>
        <v>1272.94854</v>
      </c>
      <c r="H307" s="210">
        <f t="shared" si="9"/>
        <v>3</v>
      </c>
    </row>
    <row r="308" ht="15.75" customHeight="1">
      <c r="A308" s="188">
        <f t="shared" si="6"/>
        <v>299</v>
      </c>
      <c r="B308" s="196">
        <f t="shared" si="7"/>
        <v>53874</v>
      </c>
      <c r="C308" s="197">
        <f t="shared" si="8"/>
        <v>28978.57835</v>
      </c>
      <c r="D308" s="198">
        <f t="shared" si="2"/>
        <v>-358.8643822</v>
      </c>
      <c r="E308" s="198">
        <f t="shared" si="3"/>
        <v>28619.71397</v>
      </c>
      <c r="F308" s="198">
        <f t="shared" si="4"/>
        <v>28798.58718</v>
      </c>
      <c r="G308" s="209">
        <f t="shared" si="5"/>
        <v>425.6380372</v>
      </c>
      <c r="H308" s="210">
        <f t="shared" si="9"/>
        <v>2</v>
      </c>
    </row>
    <row r="309" ht="15.75" customHeight="1">
      <c r="A309" s="188">
        <f t="shared" si="6"/>
        <v>300</v>
      </c>
      <c r="B309" s="196">
        <f t="shared" si="7"/>
        <v>53905</v>
      </c>
      <c r="C309" s="197">
        <f t="shared" si="8"/>
        <v>28978.57835</v>
      </c>
      <c r="D309" s="198">
        <f t="shared" si="2"/>
        <v>-179.9911699</v>
      </c>
      <c r="E309" s="198">
        <f t="shared" si="3"/>
        <v>28798.58718</v>
      </c>
      <c r="F309" s="198">
        <f t="shared" si="4"/>
        <v>0.00000005426409189</v>
      </c>
      <c r="G309" s="209">
        <f t="shared" si="5"/>
        <v>0.0000000004010068518</v>
      </c>
      <c r="H309" s="210">
        <f t="shared" si="9"/>
        <v>1</v>
      </c>
    </row>
    <row r="310" ht="15.75" customHeight="1">
      <c r="A310" s="188"/>
      <c r="B310" s="196"/>
      <c r="C310" s="197"/>
      <c r="D310" s="198"/>
      <c r="E310" s="198"/>
      <c r="F310" s="198"/>
      <c r="G310" s="209"/>
      <c r="H310" s="210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9.38"/>
  </cols>
  <sheetData>
    <row r="1" ht="15.75" customHeight="1">
      <c r="A1" s="128"/>
      <c r="B1" s="128"/>
      <c r="C1" s="180" t="s">
        <v>151</v>
      </c>
      <c r="D1" s="128"/>
      <c r="E1" s="128"/>
      <c r="F1" s="128"/>
      <c r="G1" s="179"/>
      <c r="H1" s="154"/>
    </row>
    <row r="2" ht="15.75" customHeight="1">
      <c r="A2" s="128"/>
      <c r="B2" s="128"/>
      <c r="D2" s="181">
        <v>44805.0</v>
      </c>
      <c r="E2" s="128"/>
      <c r="F2" s="128"/>
      <c r="G2" s="179"/>
      <c r="H2" s="154"/>
    </row>
    <row r="3" ht="15.75" customHeight="1">
      <c r="A3" s="128"/>
      <c r="B3" s="182" t="s">
        <v>138</v>
      </c>
      <c r="C3" s="183" t="str">
        <f>#REF!</f>
        <v>#REF!</v>
      </c>
      <c r="D3" s="184" t="s">
        <v>139</v>
      </c>
      <c r="E3" s="128"/>
      <c r="F3" s="128"/>
      <c r="G3" s="179"/>
      <c r="H3" s="154"/>
    </row>
    <row r="4" ht="15.75" customHeight="1">
      <c r="A4" s="120"/>
      <c r="B4" s="182" t="s">
        <v>140</v>
      </c>
      <c r="C4" s="184">
        <v>12.0</v>
      </c>
      <c r="D4" s="128"/>
      <c r="E4" s="128"/>
      <c r="F4" s="128"/>
      <c r="G4" s="179"/>
      <c r="H4" s="154"/>
    </row>
    <row r="5" ht="15.75" customHeight="1">
      <c r="A5" s="128"/>
      <c r="B5" s="185" t="s">
        <v>141</v>
      </c>
      <c r="C5" s="184" t="str">
        <f t="shared" ref="C5:C6" si="1">#REF!</f>
        <v>#REF!</v>
      </c>
      <c r="D5" s="128"/>
      <c r="E5" s="128"/>
      <c r="F5" s="128"/>
      <c r="G5" s="179"/>
      <c r="H5" s="154"/>
    </row>
    <row r="6" ht="15.75" customHeight="1">
      <c r="A6" s="128"/>
      <c r="B6" s="185" t="s">
        <v>142</v>
      </c>
      <c r="C6" s="186" t="str">
        <f t="shared" si="1"/>
        <v>#REF!</v>
      </c>
      <c r="D6" s="128"/>
      <c r="E6" s="128"/>
      <c r="F6" s="128"/>
      <c r="G6" s="179"/>
      <c r="H6" s="154"/>
    </row>
    <row r="7" ht="15.75" customHeight="1">
      <c r="A7" s="128"/>
      <c r="B7" s="128"/>
      <c r="C7" s="128"/>
      <c r="D7" s="128"/>
      <c r="E7" s="128"/>
      <c r="F7" s="128"/>
      <c r="G7" s="179"/>
      <c r="H7" s="187"/>
    </row>
    <row r="8" ht="15.75" customHeight="1">
      <c r="A8" s="188" t="s">
        <v>143</v>
      </c>
      <c r="B8" s="189" t="s">
        <v>144</v>
      </c>
      <c r="C8" s="188" t="s">
        <v>145</v>
      </c>
      <c r="D8" s="188" t="s">
        <v>146</v>
      </c>
      <c r="E8" s="188" t="s">
        <v>147</v>
      </c>
      <c r="F8" s="190" t="s">
        <v>148</v>
      </c>
      <c r="G8" s="191" t="s">
        <v>149</v>
      </c>
      <c r="H8" s="191" t="s">
        <v>150</v>
      </c>
    </row>
    <row r="9" ht="15.75" customHeight="1">
      <c r="A9" s="188">
        <v>0.0</v>
      </c>
      <c r="B9" s="192">
        <f>D2</f>
        <v>44805</v>
      </c>
      <c r="C9" s="193" t="str">
        <f>-PMT($C$3/12,$C$5*12,$C$6)</f>
        <v>#REF!</v>
      </c>
      <c r="D9" s="194" t="str">
        <f>SUM(D10:D69)*-1</f>
        <v>#REF!</v>
      </c>
      <c r="E9" s="190" t="str">
        <f>SUM(E10:E69)</f>
        <v>#REF!</v>
      </c>
      <c r="F9" s="190" t="str">
        <f>C6</f>
        <v>#REF!</v>
      </c>
      <c r="G9" s="179" t="str">
        <f>(C5*C4)*C9</f>
        <v>#REF!</v>
      </c>
      <c r="H9" s="154"/>
    </row>
    <row r="10" ht="15.75" customHeight="1">
      <c r="A10" s="203">
        <v>1.0</v>
      </c>
      <c r="B10" s="204">
        <f t="shared" ref="B10:C10" si="2">B9</f>
        <v>44805</v>
      </c>
      <c r="C10" s="205" t="str">
        <f t="shared" si="2"/>
        <v>#REF!</v>
      </c>
      <c r="D10" s="186" t="str">
        <f t="shared" ref="D10:D69" si="3">IPMT($C$3/12,A10,$C$5*12,$C$6)</f>
        <v>#REF!</v>
      </c>
      <c r="E10" s="186" t="str">
        <f t="shared" ref="E10:E69" si="4">SUM(C10+D10)</f>
        <v>#REF!</v>
      </c>
      <c r="F10" s="186" t="str">
        <f t="shared" ref="F10:F69" si="5">F9-E10</f>
        <v>#REF!</v>
      </c>
      <c r="G10" s="186" t="str">
        <f t="shared" ref="G10:G69" si="6">-PMT($C$3/12,$C$5*12,F10)*H10</f>
        <v>#REF!</v>
      </c>
      <c r="H10" s="208">
        <v>60.0</v>
      </c>
    </row>
    <row r="11" ht="15.75" customHeight="1">
      <c r="A11" s="188">
        <v>2.0</v>
      </c>
      <c r="B11" s="200">
        <f t="shared" ref="B11:B69" si="7">DATE(YEAR(B10),MONTH(B10)+1,DAY(B10))</f>
        <v>44835</v>
      </c>
      <c r="C11" s="201" t="str">
        <f t="shared" ref="C11:C69" si="8">C10</f>
        <v>#REF!</v>
      </c>
      <c r="D11" s="194" t="str">
        <f t="shared" si="3"/>
        <v>#REF!</v>
      </c>
      <c r="E11" s="194" t="str">
        <f t="shared" si="4"/>
        <v>#REF!</v>
      </c>
      <c r="F11" s="194" t="str">
        <f t="shared" si="5"/>
        <v>#REF!</v>
      </c>
      <c r="G11" s="179" t="str">
        <f t="shared" si="6"/>
        <v>#REF!</v>
      </c>
      <c r="H11" s="154">
        <f t="shared" ref="H11:H69" si="9">H10-1</f>
        <v>59</v>
      </c>
    </row>
    <row r="12" ht="15.75" customHeight="1">
      <c r="A12" s="188">
        <v>3.0</v>
      </c>
      <c r="B12" s="200">
        <f t="shared" si="7"/>
        <v>44866</v>
      </c>
      <c r="C12" s="201" t="str">
        <f t="shared" si="8"/>
        <v>#REF!</v>
      </c>
      <c r="D12" s="194" t="str">
        <f t="shared" si="3"/>
        <v>#REF!</v>
      </c>
      <c r="E12" s="194" t="str">
        <f t="shared" si="4"/>
        <v>#REF!</v>
      </c>
      <c r="F12" s="194" t="str">
        <f t="shared" si="5"/>
        <v>#REF!</v>
      </c>
      <c r="G12" s="194" t="str">
        <f t="shared" si="6"/>
        <v>#REF!</v>
      </c>
      <c r="H12" s="202">
        <f t="shared" si="9"/>
        <v>58</v>
      </c>
    </row>
    <row r="13" ht="15.75" customHeight="1">
      <c r="A13" s="188">
        <v>4.0</v>
      </c>
      <c r="B13" s="200">
        <f t="shared" si="7"/>
        <v>44896</v>
      </c>
      <c r="C13" s="201" t="str">
        <f t="shared" si="8"/>
        <v>#REF!</v>
      </c>
      <c r="D13" s="194" t="str">
        <f t="shared" si="3"/>
        <v>#REF!</v>
      </c>
      <c r="E13" s="194" t="str">
        <f t="shared" si="4"/>
        <v>#REF!</v>
      </c>
      <c r="F13" s="194" t="str">
        <f t="shared" si="5"/>
        <v>#REF!</v>
      </c>
      <c r="G13" s="179" t="str">
        <f t="shared" si="6"/>
        <v>#REF!</v>
      </c>
      <c r="H13" s="154">
        <f t="shared" si="9"/>
        <v>57</v>
      </c>
    </row>
    <row r="14" ht="15.75" customHeight="1">
      <c r="A14" s="188">
        <v>5.0</v>
      </c>
      <c r="B14" s="200">
        <f t="shared" si="7"/>
        <v>44927</v>
      </c>
      <c r="C14" s="201" t="str">
        <f t="shared" si="8"/>
        <v>#REF!</v>
      </c>
      <c r="D14" s="194" t="str">
        <f t="shared" si="3"/>
        <v>#REF!</v>
      </c>
      <c r="E14" s="194" t="str">
        <f t="shared" si="4"/>
        <v>#REF!</v>
      </c>
      <c r="F14" s="194" t="str">
        <f t="shared" si="5"/>
        <v>#REF!</v>
      </c>
      <c r="G14" s="179" t="str">
        <f t="shared" si="6"/>
        <v>#REF!</v>
      </c>
      <c r="H14" s="154">
        <f t="shared" si="9"/>
        <v>56</v>
      </c>
    </row>
    <row r="15" ht="15.75" customHeight="1">
      <c r="A15" s="188">
        <v>6.0</v>
      </c>
      <c r="B15" s="200">
        <f t="shared" si="7"/>
        <v>44958</v>
      </c>
      <c r="C15" s="201" t="str">
        <f t="shared" si="8"/>
        <v>#REF!</v>
      </c>
      <c r="D15" s="194" t="str">
        <f t="shared" si="3"/>
        <v>#REF!</v>
      </c>
      <c r="E15" s="194" t="str">
        <f t="shared" si="4"/>
        <v>#REF!</v>
      </c>
      <c r="F15" s="194" t="str">
        <f t="shared" si="5"/>
        <v>#REF!</v>
      </c>
      <c r="G15" s="179" t="str">
        <f t="shared" si="6"/>
        <v>#REF!</v>
      </c>
      <c r="H15" s="154">
        <f t="shared" si="9"/>
        <v>55</v>
      </c>
    </row>
    <row r="16" ht="15.75" customHeight="1">
      <c r="A16" s="188">
        <v>7.0</v>
      </c>
      <c r="B16" s="200">
        <f t="shared" si="7"/>
        <v>44986</v>
      </c>
      <c r="C16" s="201" t="str">
        <f t="shared" si="8"/>
        <v>#REF!</v>
      </c>
      <c r="D16" s="194" t="str">
        <f t="shared" si="3"/>
        <v>#REF!</v>
      </c>
      <c r="E16" s="194" t="str">
        <f t="shared" si="4"/>
        <v>#REF!</v>
      </c>
      <c r="F16" s="194" t="str">
        <f t="shared" si="5"/>
        <v>#REF!</v>
      </c>
      <c r="G16" s="194" t="str">
        <f t="shared" si="6"/>
        <v>#REF!</v>
      </c>
      <c r="H16" s="202">
        <f t="shared" si="9"/>
        <v>54</v>
      </c>
    </row>
    <row r="17" ht="15.75" customHeight="1">
      <c r="A17" s="188">
        <v>8.0</v>
      </c>
      <c r="B17" s="200">
        <f t="shared" si="7"/>
        <v>45017</v>
      </c>
      <c r="C17" s="201" t="str">
        <f t="shared" si="8"/>
        <v>#REF!</v>
      </c>
      <c r="D17" s="194" t="str">
        <f t="shared" si="3"/>
        <v>#REF!</v>
      </c>
      <c r="E17" s="194" t="str">
        <f t="shared" si="4"/>
        <v>#REF!</v>
      </c>
      <c r="F17" s="194" t="str">
        <f t="shared" si="5"/>
        <v>#REF!</v>
      </c>
      <c r="G17" s="179" t="str">
        <f t="shared" si="6"/>
        <v>#REF!</v>
      </c>
      <c r="H17" s="154">
        <f t="shared" si="9"/>
        <v>53</v>
      </c>
    </row>
    <row r="18" ht="15.75" customHeight="1">
      <c r="A18" s="188">
        <v>9.0</v>
      </c>
      <c r="B18" s="200">
        <f t="shared" si="7"/>
        <v>45047</v>
      </c>
      <c r="C18" s="201" t="str">
        <f t="shared" si="8"/>
        <v>#REF!</v>
      </c>
      <c r="D18" s="194" t="str">
        <f t="shared" si="3"/>
        <v>#REF!</v>
      </c>
      <c r="E18" s="194" t="str">
        <f t="shared" si="4"/>
        <v>#REF!</v>
      </c>
      <c r="F18" s="194" t="str">
        <f t="shared" si="5"/>
        <v>#REF!</v>
      </c>
      <c r="G18" s="179" t="str">
        <f t="shared" si="6"/>
        <v>#REF!</v>
      </c>
      <c r="H18" s="154">
        <f t="shared" si="9"/>
        <v>52</v>
      </c>
    </row>
    <row r="19" ht="15.75" customHeight="1">
      <c r="A19" s="188">
        <v>10.0</v>
      </c>
      <c r="B19" s="200">
        <f t="shared" si="7"/>
        <v>45078</v>
      </c>
      <c r="C19" s="201" t="str">
        <f t="shared" si="8"/>
        <v>#REF!</v>
      </c>
      <c r="D19" s="194" t="str">
        <f t="shared" si="3"/>
        <v>#REF!</v>
      </c>
      <c r="E19" s="194" t="str">
        <f t="shared" si="4"/>
        <v>#REF!</v>
      </c>
      <c r="F19" s="194" t="str">
        <f t="shared" si="5"/>
        <v>#REF!</v>
      </c>
      <c r="G19" s="179" t="str">
        <f t="shared" si="6"/>
        <v>#REF!</v>
      </c>
      <c r="H19" s="154">
        <f t="shared" si="9"/>
        <v>51</v>
      </c>
    </row>
    <row r="20" ht="15.75" customHeight="1">
      <c r="A20" s="188">
        <v>11.0</v>
      </c>
      <c r="B20" s="200">
        <f t="shared" si="7"/>
        <v>45108</v>
      </c>
      <c r="C20" s="201" t="str">
        <f t="shared" si="8"/>
        <v>#REF!</v>
      </c>
      <c r="D20" s="194" t="str">
        <f t="shared" si="3"/>
        <v>#REF!</v>
      </c>
      <c r="E20" s="194" t="str">
        <f t="shared" si="4"/>
        <v>#REF!</v>
      </c>
      <c r="F20" s="194" t="str">
        <f t="shared" si="5"/>
        <v>#REF!</v>
      </c>
      <c r="G20" s="179" t="str">
        <f t="shared" si="6"/>
        <v>#REF!</v>
      </c>
      <c r="H20" s="154">
        <f t="shared" si="9"/>
        <v>50</v>
      </c>
    </row>
    <row r="21" ht="15.75" customHeight="1">
      <c r="A21" s="188">
        <v>12.0</v>
      </c>
      <c r="B21" s="200">
        <f t="shared" si="7"/>
        <v>45139</v>
      </c>
      <c r="C21" s="201" t="str">
        <f t="shared" si="8"/>
        <v>#REF!</v>
      </c>
      <c r="D21" s="194" t="str">
        <f t="shared" si="3"/>
        <v>#REF!</v>
      </c>
      <c r="E21" s="194" t="str">
        <f t="shared" si="4"/>
        <v>#REF!</v>
      </c>
      <c r="F21" s="194" t="str">
        <f t="shared" si="5"/>
        <v>#REF!</v>
      </c>
      <c r="G21" s="179" t="str">
        <f t="shared" si="6"/>
        <v>#REF!</v>
      </c>
      <c r="H21" s="154">
        <f t="shared" si="9"/>
        <v>49</v>
      </c>
    </row>
    <row r="22" ht="15.75" customHeight="1">
      <c r="A22" s="188">
        <v>13.0</v>
      </c>
      <c r="B22" s="200">
        <f t="shared" si="7"/>
        <v>45170</v>
      </c>
      <c r="C22" s="201" t="str">
        <f t="shared" si="8"/>
        <v>#REF!</v>
      </c>
      <c r="D22" s="194" t="str">
        <f t="shared" si="3"/>
        <v>#REF!</v>
      </c>
      <c r="E22" s="194" t="str">
        <f t="shared" si="4"/>
        <v>#REF!</v>
      </c>
      <c r="F22" s="194" t="str">
        <f t="shared" si="5"/>
        <v>#REF!</v>
      </c>
      <c r="G22" s="179" t="str">
        <f t="shared" si="6"/>
        <v>#REF!</v>
      </c>
      <c r="H22" s="154">
        <f t="shared" si="9"/>
        <v>48</v>
      </c>
    </row>
    <row r="23" ht="15.75" customHeight="1">
      <c r="A23" s="188">
        <v>14.0</v>
      </c>
      <c r="B23" s="200">
        <f t="shared" si="7"/>
        <v>45200</v>
      </c>
      <c r="C23" s="201" t="str">
        <f t="shared" si="8"/>
        <v>#REF!</v>
      </c>
      <c r="D23" s="194" t="str">
        <f t="shared" si="3"/>
        <v>#REF!</v>
      </c>
      <c r="E23" s="194" t="str">
        <f t="shared" si="4"/>
        <v>#REF!</v>
      </c>
      <c r="F23" s="194" t="str">
        <f t="shared" si="5"/>
        <v>#REF!</v>
      </c>
      <c r="G23" s="179" t="str">
        <f t="shared" si="6"/>
        <v>#REF!</v>
      </c>
      <c r="H23" s="154">
        <f t="shared" si="9"/>
        <v>47</v>
      </c>
    </row>
    <row r="24" ht="15.75" customHeight="1">
      <c r="A24" s="188">
        <v>15.0</v>
      </c>
      <c r="B24" s="200">
        <f t="shared" si="7"/>
        <v>45231</v>
      </c>
      <c r="C24" s="201" t="str">
        <f t="shared" si="8"/>
        <v>#REF!</v>
      </c>
      <c r="D24" s="194" t="str">
        <f t="shared" si="3"/>
        <v>#REF!</v>
      </c>
      <c r="E24" s="194" t="str">
        <f t="shared" si="4"/>
        <v>#REF!</v>
      </c>
      <c r="F24" s="194" t="str">
        <f t="shared" si="5"/>
        <v>#REF!</v>
      </c>
      <c r="G24" s="179" t="str">
        <f t="shared" si="6"/>
        <v>#REF!</v>
      </c>
      <c r="H24" s="154">
        <f t="shared" si="9"/>
        <v>46</v>
      </c>
    </row>
    <row r="25" ht="15.75" customHeight="1">
      <c r="A25" s="188">
        <v>16.0</v>
      </c>
      <c r="B25" s="200">
        <f t="shared" si="7"/>
        <v>45261</v>
      </c>
      <c r="C25" s="201" t="str">
        <f t="shared" si="8"/>
        <v>#REF!</v>
      </c>
      <c r="D25" s="194" t="str">
        <f t="shared" si="3"/>
        <v>#REF!</v>
      </c>
      <c r="E25" s="194" t="str">
        <f t="shared" si="4"/>
        <v>#REF!</v>
      </c>
      <c r="F25" s="194" t="str">
        <f t="shared" si="5"/>
        <v>#REF!</v>
      </c>
      <c r="G25" s="179" t="str">
        <f t="shared" si="6"/>
        <v>#REF!</v>
      </c>
      <c r="H25" s="154">
        <f t="shared" si="9"/>
        <v>45</v>
      </c>
    </row>
    <row r="26" ht="15.75" customHeight="1">
      <c r="A26" s="188">
        <v>17.0</v>
      </c>
      <c r="B26" s="200">
        <f t="shared" si="7"/>
        <v>45292</v>
      </c>
      <c r="C26" s="201" t="str">
        <f t="shared" si="8"/>
        <v>#REF!</v>
      </c>
      <c r="D26" s="194" t="str">
        <f t="shared" si="3"/>
        <v>#REF!</v>
      </c>
      <c r="E26" s="194" t="str">
        <f t="shared" si="4"/>
        <v>#REF!</v>
      </c>
      <c r="F26" s="194" t="str">
        <f t="shared" si="5"/>
        <v>#REF!</v>
      </c>
      <c r="G26" s="179" t="str">
        <f t="shared" si="6"/>
        <v>#REF!</v>
      </c>
      <c r="H26" s="154">
        <f t="shared" si="9"/>
        <v>44</v>
      </c>
    </row>
    <row r="27" ht="15.75" customHeight="1">
      <c r="A27" s="188">
        <v>18.0</v>
      </c>
      <c r="B27" s="200">
        <f t="shared" si="7"/>
        <v>45323</v>
      </c>
      <c r="C27" s="201" t="str">
        <f t="shared" si="8"/>
        <v>#REF!</v>
      </c>
      <c r="D27" s="194" t="str">
        <f t="shared" si="3"/>
        <v>#REF!</v>
      </c>
      <c r="E27" s="194" t="str">
        <f t="shared" si="4"/>
        <v>#REF!</v>
      </c>
      <c r="F27" s="194" t="str">
        <f t="shared" si="5"/>
        <v>#REF!</v>
      </c>
      <c r="G27" s="179" t="str">
        <f t="shared" si="6"/>
        <v>#REF!</v>
      </c>
      <c r="H27" s="154">
        <f t="shared" si="9"/>
        <v>43</v>
      </c>
    </row>
    <row r="28" ht="15.75" customHeight="1">
      <c r="A28" s="188">
        <v>19.0</v>
      </c>
      <c r="B28" s="200">
        <f t="shared" si="7"/>
        <v>45352</v>
      </c>
      <c r="C28" s="201" t="str">
        <f t="shared" si="8"/>
        <v>#REF!</v>
      </c>
      <c r="D28" s="194" t="str">
        <f t="shared" si="3"/>
        <v>#REF!</v>
      </c>
      <c r="E28" s="194" t="str">
        <f t="shared" si="4"/>
        <v>#REF!</v>
      </c>
      <c r="F28" s="194" t="str">
        <f t="shared" si="5"/>
        <v>#REF!</v>
      </c>
      <c r="G28" s="179" t="str">
        <f t="shared" si="6"/>
        <v>#REF!</v>
      </c>
      <c r="H28" s="154">
        <f t="shared" si="9"/>
        <v>42</v>
      </c>
    </row>
    <row r="29" ht="15.75" customHeight="1">
      <c r="A29" s="188">
        <v>20.0</v>
      </c>
      <c r="B29" s="200">
        <f t="shared" si="7"/>
        <v>45383</v>
      </c>
      <c r="C29" s="201" t="str">
        <f t="shared" si="8"/>
        <v>#REF!</v>
      </c>
      <c r="D29" s="194" t="str">
        <f t="shared" si="3"/>
        <v>#REF!</v>
      </c>
      <c r="E29" s="194" t="str">
        <f t="shared" si="4"/>
        <v>#REF!</v>
      </c>
      <c r="F29" s="194" t="str">
        <f t="shared" si="5"/>
        <v>#REF!</v>
      </c>
      <c r="G29" s="179" t="str">
        <f t="shared" si="6"/>
        <v>#REF!</v>
      </c>
      <c r="H29" s="154">
        <f t="shared" si="9"/>
        <v>41</v>
      </c>
    </row>
    <row r="30" ht="15.75" customHeight="1">
      <c r="A30" s="188">
        <v>21.0</v>
      </c>
      <c r="B30" s="200">
        <f t="shared" si="7"/>
        <v>45413</v>
      </c>
      <c r="C30" s="201" t="str">
        <f t="shared" si="8"/>
        <v>#REF!</v>
      </c>
      <c r="D30" s="194" t="str">
        <f t="shared" si="3"/>
        <v>#REF!</v>
      </c>
      <c r="E30" s="194" t="str">
        <f t="shared" si="4"/>
        <v>#REF!</v>
      </c>
      <c r="F30" s="194" t="str">
        <f t="shared" si="5"/>
        <v>#REF!</v>
      </c>
      <c r="G30" s="179" t="str">
        <f t="shared" si="6"/>
        <v>#REF!</v>
      </c>
      <c r="H30" s="154">
        <f t="shared" si="9"/>
        <v>40</v>
      </c>
    </row>
    <row r="31" ht="15.75" customHeight="1">
      <c r="A31" s="188">
        <v>22.0</v>
      </c>
      <c r="B31" s="200">
        <f t="shared" si="7"/>
        <v>45444</v>
      </c>
      <c r="C31" s="201" t="str">
        <f t="shared" si="8"/>
        <v>#REF!</v>
      </c>
      <c r="D31" s="194" t="str">
        <f t="shared" si="3"/>
        <v>#REF!</v>
      </c>
      <c r="E31" s="194" t="str">
        <f t="shared" si="4"/>
        <v>#REF!</v>
      </c>
      <c r="F31" s="194" t="str">
        <f t="shared" si="5"/>
        <v>#REF!</v>
      </c>
      <c r="G31" s="179" t="str">
        <f t="shared" si="6"/>
        <v>#REF!</v>
      </c>
      <c r="H31" s="154">
        <f t="shared" si="9"/>
        <v>39</v>
      </c>
    </row>
    <row r="32" ht="15.75" customHeight="1">
      <c r="A32" s="188">
        <v>23.0</v>
      </c>
      <c r="B32" s="200">
        <f t="shared" si="7"/>
        <v>45474</v>
      </c>
      <c r="C32" s="201" t="str">
        <f t="shared" si="8"/>
        <v>#REF!</v>
      </c>
      <c r="D32" s="194" t="str">
        <f t="shared" si="3"/>
        <v>#REF!</v>
      </c>
      <c r="E32" s="194" t="str">
        <f t="shared" si="4"/>
        <v>#REF!</v>
      </c>
      <c r="F32" s="194" t="str">
        <f t="shared" si="5"/>
        <v>#REF!</v>
      </c>
      <c r="G32" s="179" t="str">
        <f t="shared" si="6"/>
        <v>#REF!</v>
      </c>
      <c r="H32" s="154">
        <f t="shared" si="9"/>
        <v>38</v>
      </c>
    </row>
    <row r="33" ht="15.75" customHeight="1">
      <c r="A33" s="188">
        <v>24.0</v>
      </c>
      <c r="B33" s="200">
        <f t="shared" si="7"/>
        <v>45505</v>
      </c>
      <c r="C33" s="201" t="str">
        <f t="shared" si="8"/>
        <v>#REF!</v>
      </c>
      <c r="D33" s="194" t="str">
        <f t="shared" si="3"/>
        <v>#REF!</v>
      </c>
      <c r="E33" s="194" t="str">
        <f t="shared" si="4"/>
        <v>#REF!</v>
      </c>
      <c r="F33" s="194" t="str">
        <f t="shared" si="5"/>
        <v>#REF!</v>
      </c>
      <c r="G33" s="179" t="str">
        <f t="shared" si="6"/>
        <v>#REF!</v>
      </c>
      <c r="H33" s="154">
        <f t="shared" si="9"/>
        <v>37</v>
      </c>
    </row>
    <row r="34" ht="15.75" customHeight="1">
      <c r="A34" s="188">
        <v>25.0</v>
      </c>
      <c r="B34" s="200">
        <f t="shared" si="7"/>
        <v>45536</v>
      </c>
      <c r="C34" s="201" t="str">
        <f t="shared" si="8"/>
        <v>#REF!</v>
      </c>
      <c r="D34" s="194" t="str">
        <f t="shared" si="3"/>
        <v>#REF!</v>
      </c>
      <c r="E34" s="194" t="str">
        <f t="shared" si="4"/>
        <v>#REF!</v>
      </c>
      <c r="F34" s="194" t="str">
        <f t="shared" si="5"/>
        <v>#REF!</v>
      </c>
      <c r="G34" s="179" t="str">
        <f t="shared" si="6"/>
        <v>#REF!</v>
      </c>
      <c r="H34" s="154">
        <f t="shared" si="9"/>
        <v>36</v>
      </c>
    </row>
    <row r="35" ht="15.75" customHeight="1">
      <c r="A35" s="188">
        <v>26.0</v>
      </c>
      <c r="B35" s="200">
        <f t="shared" si="7"/>
        <v>45566</v>
      </c>
      <c r="C35" s="201" t="str">
        <f t="shared" si="8"/>
        <v>#REF!</v>
      </c>
      <c r="D35" s="194" t="str">
        <f t="shared" si="3"/>
        <v>#REF!</v>
      </c>
      <c r="E35" s="194" t="str">
        <f t="shared" si="4"/>
        <v>#REF!</v>
      </c>
      <c r="F35" s="194" t="str">
        <f t="shared" si="5"/>
        <v>#REF!</v>
      </c>
      <c r="G35" s="179" t="str">
        <f t="shared" si="6"/>
        <v>#REF!</v>
      </c>
      <c r="H35" s="154">
        <f t="shared" si="9"/>
        <v>35</v>
      </c>
    </row>
    <row r="36" ht="15.75" customHeight="1">
      <c r="A36" s="188">
        <v>27.0</v>
      </c>
      <c r="B36" s="200">
        <f t="shared" si="7"/>
        <v>45597</v>
      </c>
      <c r="C36" s="201" t="str">
        <f t="shared" si="8"/>
        <v>#REF!</v>
      </c>
      <c r="D36" s="194" t="str">
        <f t="shared" si="3"/>
        <v>#REF!</v>
      </c>
      <c r="E36" s="194" t="str">
        <f t="shared" si="4"/>
        <v>#REF!</v>
      </c>
      <c r="F36" s="194" t="str">
        <f t="shared" si="5"/>
        <v>#REF!</v>
      </c>
      <c r="G36" s="179" t="str">
        <f t="shared" si="6"/>
        <v>#REF!</v>
      </c>
      <c r="H36" s="154">
        <f t="shared" si="9"/>
        <v>34</v>
      </c>
    </row>
    <row r="37" ht="15.75" customHeight="1">
      <c r="A37" s="188">
        <v>28.0</v>
      </c>
      <c r="B37" s="200">
        <f t="shared" si="7"/>
        <v>45627</v>
      </c>
      <c r="C37" s="201" t="str">
        <f t="shared" si="8"/>
        <v>#REF!</v>
      </c>
      <c r="D37" s="194" t="str">
        <f t="shared" si="3"/>
        <v>#REF!</v>
      </c>
      <c r="E37" s="194" t="str">
        <f t="shared" si="4"/>
        <v>#REF!</v>
      </c>
      <c r="F37" s="194" t="str">
        <f t="shared" si="5"/>
        <v>#REF!</v>
      </c>
      <c r="G37" s="179" t="str">
        <f t="shared" si="6"/>
        <v>#REF!</v>
      </c>
      <c r="H37" s="154">
        <f t="shared" si="9"/>
        <v>33</v>
      </c>
    </row>
    <row r="38" ht="15.75" customHeight="1">
      <c r="A38" s="188">
        <v>29.0</v>
      </c>
      <c r="B38" s="200">
        <f t="shared" si="7"/>
        <v>45658</v>
      </c>
      <c r="C38" s="201" t="str">
        <f t="shared" si="8"/>
        <v>#REF!</v>
      </c>
      <c r="D38" s="194" t="str">
        <f t="shared" si="3"/>
        <v>#REF!</v>
      </c>
      <c r="E38" s="194" t="str">
        <f t="shared" si="4"/>
        <v>#REF!</v>
      </c>
      <c r="F38" s="194" t="str">
        <f t="shared" si="5"/>
        <v>#REF!</v>
      </c>
      <c r="G38" s="179" t="str">
        <f t="shared" si="6"/>
        <v>#REF!</v>
      </c>
      <c r="H38" s="154">
        <f t="shared" si="9"/>
        <v>32</v>
      </c>
    </row>
    <row r="39" ht="15.75" customHeight="1">
      <c r="A39" s="188">
        <v>30.0</v>
      </c>
      <c r="B39" s="200">
        <f t="shared" si="7"/>
        <v>45689</v>
      </c>
      <c r="C39" s="201" t="str">
        <f t="shared" si="8"/>
        <v>#REF!</v>
      </c>
      <c r="D39" s="194" t="str">
        <f t="shared" si="3"/>
        <v>#REF!</v>
      </c>
      <c r="E39" s="194" t="str">
        <f t="shared" si="4"/>
        <v>#REF!</v>
      </c>
      <c r="F39" s="194" t="str">
        <f t="shared" si="5"/>
        <v>#REF!</v>
      </c>
      <c r="G39" s="179" t="str">
        <f t="shared" si="6"/>
        <v>#REF!</v>
      </c>
      <c r="H39" s="154">
        <f t="shared" si="9"/>
        <v>31</v>
      </c>
    </row>
    <row r="40" ht="15.75" customHeight="1">
      <c r="A40" s="188">
        <v>31.0</v>
      </c>
      <c r="B40" s="200">
        <f t="shared" si="7"/>
        <v>45717</v>
      </c>
      <c r="C40" s="201" t="str">
        <f t="shared" si="8"/>
        <v>#REF!</v>
      </c>
      <c r="D40" s="194" t="str">
        <f t="shared" si="3"/>
        <v>#REF!</v>
      </c>
      <c r="E40" s="194" t="str">
        <f t="shared" si="4"/>
        <v>#REF!</v>
      </c>
      <c r="F40" s="194" t="str">
        <f t="shared" si="5"/>
        <v>#REF!</v>
      </c>
      <c r="G40" s="179" t="str">
        <f t="shared" si="6"/>
        <v>#REF!</v>
      </c>
      <c r="H40" s="154">
        <f t="shared" si="9"/>
        <v>30</v>
      </c>
    </row>
    <row r="41" ht="15.75" customHeight="1">
      <c r="A41" s="188">
        <v>32.0</v>
      </c>
      <c r="B41" s="200">
        <f t="shared" si="7"/>
        <v>45748</v>
      </c>
      <c r="C41" s="201" t="str">
        <f t="shared" si="8"/>
        <v>#REF!</v>
      </c>
      <c r="D41" s="194" t="str">
        <f t="shared" si="3"/>
        <v>#REF!</v>
      </c>
      <c r="E41" s="194" t="str">
        <f t="shared" si="4"/>
        <v>#REF!</v>
      </c>
      <c r="F41" s="194" t="str">
        <f t="shared" si="5"/>
        <v>#REF!</v>
      </c>
      <c r="G41" s="179" t="str">
        <f t="shared" si="6"/>
        <v>#REF!</v>
      </c>
      <c r="H41" s="154">
        <f t="shared" si="9"/>
        <v>29</v>
      </c>
    </row>
    <row r="42" ht="15.75" customHeight="1">
      <c r="A42" s="188">
        <v>33.0</v>
      </c>
      <c r="B42" s="200">
        <f t="shared" si="7"/>
        <v>45778</v>
      </c>
      <c r="C42" s="201" t="str">
        <f t="shared" si="8"/>
        <v>#REF!</v>
      </c>
      <c r="D42" s="194" t="str">
        <f t="shared" si="3"/>
        <v>#REF!</v>
      </c>
      <c r="E42" s="194" t="str">
        <f t="shared" si="4"/>
        <v>#REF!</v>
      </c>
      <c r="F42" s="194" t="str">
        <f t="shared" si="5"/>
        <v>#REF!</v>
      </c>
      <c r="G42" s="179" t="str">
        <f t="shared" si="6"/>
        <v>#REF!</v>
      </c>
      <c r="H42" s="154">
        <f t="shared" si="9"/>
        <v>28</v>
      </c>
    </row>
    <row r="43" ht="15.75" customHeight="1">
      <c r="A43" s="188">
        <v>34.0</v>
      </c>
      <c r="B43" s="200">
        <f t="shared" si="7"/>
        <v>45809</v>
      </c>
      <c r="C43" s="201" t="str">
        <f t="shared" si="8"/>
        <v>#REF!</v>
      </c>
      <c r="D43" s="194" t="str">
        <f t="shared" si="3"/>
        <v>#REF!</v>
      </c>
      <c r="E43" s="194" t="str">
        <f t="shared" si="4"/>
        <v>#REF!</v>
      </c>
      <c r="F43" s="194" t="str">
        <f t="shared" si="5"/>
        <v>#REF!</v>
      </c>
      <c r="G43" s="179" t="str">
        <f t="shared" si="6"/>
        <v>#REF!</v>
      </c>
      <c r="H43" s="154">
        <f t="shared" si="9"/>
        <v>27</v>
      </c>
    </row>
    <row r="44" ht="15.75" customHeight="1">
      <c r="A44" s="188">
        <v>35.0</v>
      </c>
      <c r="B44" s="200">
        <f t="shared" si="7"/>
        <v>45839</v>
      </c>
      <c r="C44" s="201" t="str">
        <f t="shared" si="8"/>
        <v>#REF!</v>
      </c>
      <c r="D44" s="194" t="str">
        <f t="shared" si="3"/>
        <v>#REF!</v>
      </c>
      <c r="E44" s="194" t="str">
        <f t="shared" si="4"/>
        <v>#REF!</v>
      </c>
      <c r="F44" s="194" t="str">
        <f t="shared" si="5"/>
        <v>#REF!</v>
      </c>
      <c r="G44" s="179" t="str">
        <f t="shared" si="6"/>
        <v>#REF!</v>
      </c>
      <c r="H44" s="154">
        <f t="shared" si="9"/>
        <v>26</v>
      </c>
    </row>
    <row r="45" ht="15.75" customHeight="1">
      <c r="A45" s="188">
        <v>36.0</v>
      </c>
      <c r="B45" s="200">
        <f t="shared" si="7"/>
        <v>45870</v>
      </c>
      <c r="C45" s="201" t="str">
        <f t="shared" si="8"/>
        <v>#REF!</v>
      </c>
      <c r="D45" s="194" t="str">
        <f t="shared" si="3"/>
        <v>#REF!</v>
      </c>
      <c r="E45" s="194" t="str">
        <f t="shared" si="4"/>
        <v>#REF!</v>
      </c>
      <c r="F45" s="194" t="str">
        <f t="shared" si="5"/>
        <v>#REF!</v>
      </c>
      <c r="G45" s="179" t="str">
        <f t="shared" si="6"/>
        <v>#REF!</v>
      </c>
      <c r="H45" s="154">
        <f t="shared" si="9"/>
        <v>25</v>
      </c>
    </row>
    <row r="46" ht="15.75" customHeight="1">
      <c r="A46" s="188">
        <v>37.0</v>
      </c>
      <c r="B46" s="200">
        <f t="shared" si="7"/>
        <v>45901</v>
      </c>
      <c r="C46" s="201" t="str">
        <f t="shared" si="8"/>
        <v>#REF!</v>
      </c>
      <c r="D46" s="194" t="str">
        <f t="shared" si="3"/>
        <v>#REF!</v>
      </c>
      <c r="E46" s="194" t="str">
        <f t="shared" si="4"/>
        <v>#REF!</v>
      </c>
      <c r="F46" s="194" t="str">
        <f t="shared" si="5"/>
        <v>#REF!</v>
      </c>
      <c r="G46" s="179" t="str">
        <f t="shared" si="6"/>
        <v>#REF!</v>
      </c>
      <c r="H46" s="154">
        <f t="shared" si="9"/>
        <v>24</v>
      </c>
    </row>
    <row r="47" ht="15.75" customHeight="1">
      <c r="A47" s="188">
        <v>38.0</v>
      </c>
      <c r="B47" s="200">
        <f t="shared" si="7"/>
        <v>45931</v>
      </c>
      <c r="C47" s="201" t="str">
        <f t="shared" si="8"/>
        <v>#REF!</v>
      </c>
      <c r="D47" s="194" t="str">
        <f t="shared" si="3"/>
        <v>#REF!</v>
      </c>
      <c r="E47" s="194" t="str">
        <f t="shared" si="4"/>
        <v>#REF!</v>
      </c>
      <c r="F47" s="194" t="str">
        <f t="shared" si="5"/>
        <v>#REF!</v>
      </c>
      <c r="G47" s="179" t="str">
        <f t="shared" si="6"/>
        <v>#REF!</v>
      </c>
      <c r="H47" s="154">
        <f t="shared" si="9"/>
        <v>23</v>
      </c>
    </row>
    <row r="48" ht="15.75" customHeight="1">
      <c r="A48" s="188">
        <v>39.0</v>
      </c>
      <c r="B48" s="200">
        <f t="shared" si="7"/>
        <v>45962</v>
      </c>
      <c r="C48" s="201" t="str">
        <f t="shared" si="8"/>
        <v>#REF!</v>
      </c>
      <c r="D48" s="194" t="str">
        <f t="shared" si="3"/>
        <v>#REF!</v>
      </c>
      <c r="E48" s="194" t="str">
        <f t="shared" si="4"/>
        <v>#REF!</v>
      </c>
      <c r="F48" s="194" t="str">
        <f t="shared" si="5"/>
        <v>#REF!</v>
      </c>
      <c r="G48" s="179" t="str">
        <f t="shared" si="6"/>
        <v>#REF!</v>
      </c>
      <c r="H48" s="154">
        <f t="shared" si="9"/>
        <v>22</v>
      </c>
    </row>
    <row r="49" ht="15.75" customHeight="1">
      <c r="A49" s="188">
        <v>40.0</v>
      </c>
      <c r="B49" s="200">
        <f t="shared" si="7"/>
        <v>45992</v>
      </c>
      <c r="C49" s="201" t="str">
        <f t="shared" si="8"/>
        <v>#REF!</v>
      </c>
      <c r="D49" s="194" t="str">
        <f t="shared" si="3"/>
        <v>#REF!</v>
      </c>
      <c r="E49" s="194" t="str">
        <f t="shared" si="4"/>
        <v>#REF!</v>
      </c>
      <c r="F49" s="194" t="str">
        <f t="shared" si="5"/>
        <v>#REF!</v>
      </c>
      <c r="G49" s="179" t="str">
        <f t="shared" si="6"/>
        <v>#REF!</v>
      </c>
      <c r="H49" s="154">
        <f t="shared" si="9"/>
        <v>21</v>
      </c>
    </row>
    <row r="50" ht="15.75" customHeight="1">
      <c r="A50" s="188">
        <v>41.0</v>
      </c>
      <c r="B50" s="200">
        <f t="shared" si="7"/>
        <v>46023</v>
      </c>
      <c r="C50" s="201" t="str">
        <f t="shared" si="8"/>
        <v>#REF!</v>
      </c>
      <c r="D50" s="194" t="str">
        <f t="shared" si="3"/>
        <v>#REF!</v>
      </c>
      <c r="E50" s="194" t="str">
        <f t="shared" si="4"/>
        <v>#REF!</v>
      </c>
      <c r="F50" s="194" t="str">
        <f t="shared" si="5"/>
        <v>#REF!</v>
      </c>
      <c r="G50" s="179" t="str">
        <f t="shared" si="6"/>
        <v>#REF!</v>
      </c>
      <c r="H50" s="154">
        <f t="shared" si="9"/>
        <v>20</v>
      </c>
    </row>
    <row r="51" ht="15.75" customHeight="1">
      <c r="A51" s="188">
        <v>42.0</v>
      </c>
      <c r="B51" s="200">
        <f t="shared" si="7"/>
        <v>46054</v>
      </c>
      <c r="C51" s="201" t="str">
        <f t="shared" si="8"/>
        <v>#REF!</v>
      </c>
      <c r="D51" s="194" t="str">
        <f t="shared" si="3"/>
        <v>#REF!</v>
      </c>
      <c r="E51" s="194" t="str">
        <f t="shared" si="4"/>
        <v>#REF!</v>
      </c>
      <c r="F51" s="194" t="str">
        <f t="shared" si="5"/>
        <v>#REF!</v>
      </c>
      <c r="G51" s="179" t="str">
        <f t="shared" si="6"/>
        <v>#REF!</v>
      </c>
      <c r="H51" s="154">
        <f t="shared" si="9"/>
        <v>19</v>
      </c>
    </row>
    <row r="52" ht="15.75" customHeight="1">
      <c r="A52" s="188">
        <v>43.0</v>
      </c>
      <c r="B52" s="200">
        <f t="shared" si="7"/>
        <v>46082</v>
      </c>
      <c r="C52" s="201" t="str">
        <f t="shared" si="8"/>
        <v>#REF!</v>
      </c>
      <c r="D52" s="194" t="str">
        <f t="shared" si="3"/>
        <v>#REF!</v>
      </c>
      <c r="E52" s="194" t="str">
        <f t="shared" si="4"/>
        <v>#REF!</v>
      </c>
      <c r="F52" s="194" t="str">
        <f t="shared" si="5"/>
        <v>#REF!</v>
      </c>
      <c r="G52" s="179" t="str">
        <f t="shared" si="6"/>
        <v>#REF!</v>
      </c>
      <c r="H52" s="154">
        <f t="shared" si="9"/>
        <v>18</v>
      </c>
    </row>
    <row r="53" ht="15.75" customHeight="1">
      <c r="A53" s="188">
        <v>44.0</v>
      </c>
      <c r="B53" s="200">
        <f t="shared" si="7"/>
        <v>46113</v>
      </c>
      <c r="C53" s="201" t="str">
        <f t="shared" si="8"/>
        <v>#REF!</v>
      </c>
      <c r="D53" s="194" t="str">
        <f t="shared" si="3"/>
        <v>#REF!</v>
      </c>
      <c r="E53" s="194" t="str">
        <f t="shared" si="4"/>
        <v>#REF!</v>
      </c>
      <c r="F53" s="194" t="str">
        <f t="shared" si="5"/>
        <v>#REF!</v>
      </c>
      <c r="G53" s="179" t="str">
        <f t="shared" si="6"/>
        <v>#REF!</v>
      </c>
      <c r="H53" s="154">
        <f t="shared" si="9"/>
        <v>17</v>
      </c>
    </row>
    <row r="54" ht="15.75" customHeight="1">
      <c r="A54" s="188">
        <v>45.0</v>
      </c>
      <c r="B54" s="200">
        <f t="shared" si="7"/>
        <v>46143</v>
      </c>
      <c r="C54" s="201" t="str">
        <f t="shared" si="8"/>
        <v>#REF!</v>
      </c>
      <c r="D54" s="194" t="str">
        <f t="shared" si="3"/>
        <v>#REF!</v>
      </c>
      <c r="E54" s="194" t="str">
        <f t="shared" si="4"/>
        <v>#REF!</v>
      </c>
      <c r="F54" s="194" t="str">
        <f t="shared" si="5"/>
        <v>#REF!</v>
      </c>
      <c r="G54" s="179" t="str">
        <f t="shared" si="6"/>
        <v>#REF!</v>
      </c>
      <c r="H54" s="154">
        <f t="shared" si="9"/>
        <v>16</v>
      </c>
    </row>
    <row r="55" ht="15.75" customHeight="1">
      <c r="A55" s="188">
        <v>46.0</v>
      </c>
      <c r="B55" s="200">
        <f t="shared" si="7"/>
        <v>46174</v>
      </c>
      <c r="C55" s="201" t="str">
        <f t="shared" si="8"/>
        <v>#REF!</v>
      </c>
      <c r="D55" s="194" t="str">
        <f t="shared" si="3"/>
        <v>#REF!</v>
      </c>
      <c r="E55" s="194" t="str">
        <f t="shared" si="4"/>
        <v>#REF!</v>
      </c>
      <c r="F55" s="194" t="str">
        <f t="shared" si="5"/>
        <v>#REF!</v>
      </c>
      <c r="G55" s="179" t="str">
        <f t="shared" si="6"/>
        <v>#REF!</v>
      </c>
      <c r="H55" s="154">
        <f t="shared" si="9"/>
        <v>15</v>
      </c>
    </row>
    <row r="56" ht="15.75" customHeight="1">
      <c r="A56" s="188">
        <v>47.0</v>
      </c>
      <c r="B56" s="200">
        <f t="shared" si="7"/>
        <v>46204</v>
      </c>
      <c r="C56" s="201" t="str">
        <f t="shared" si="8"/>
        <v>#REF!</v>
      </c>
      <c r="D56" s="194" t="str">
        <f t="shared" si="3"/>
        <v>#REF!</v>
      </c>
      <c r="E56" s="194" t="str">
        <f t="shared" si="4"/>
        <v>#REF!</v>
      </c>
      <c r="F56" s="194" t="str">
        <f t="shared" si="5"/>
        <v>#REF!</v>
      </c>
      <c r="G56" s="179" t="str">
        <f t="shared" si="6"/>
        <v>#REF!</v>
      </c>
      <c r="H56" s="154">
        <f t="shared" si="9"/>
        <v>14</v>
      </c>
    </row>
    <row r="57" ht="15.75" customHeight="1">
      <c r="A57" s="188">
        <v>48.0</v>
      </c>
      <c r="B57" s="200">
        <f t="shared" si="7"/>
        <v>46235</v>
      </c>
      <c r="C57" s="201" t="str">
        <f t="shared" si="8"/>
        <v>#REF!</v>
      </c>
      <c r="D57" s="194" t="str">
        <f t="shared" si="3"/>
        <v>#REF!</v>
      </c>
      <c r="E57" s="194" t="str">
        <f t="shared" si="4"/>
        <v>#REF!</v>
      </c>
      <c r="F57" s="194" t="str">
        <f t="shared" si="5"/>
        <v>#REF!</v>
      </c>
      <c r="G57" s="179" t="str">
        <f t="shared" si="6"/>
        <v>#REF!</v>
      </c>
      <c r="H57" s="154">
        <f t="shared" si="9"/>
        <v>13</v>
      </c>
    </row>
    <row r="58" ht="15.75" customHeight="1">
      <c r="A58" s="188">
        <v>49.0</v>
      </c>
      <c r="B58" s="200">
        <f t="shared" si="7"/>
        <v>46266</v>
      </c>
      <c r="C58" s="201" t="str">
        <f t="shared" si="8"/>
        <v>#REF!</v>
      </c>
      <c r="D58" s="194" t="str">
        <f t="shared" si="3"/>
        <v>#REF!</v>
      </c>
      <c r="E58" s="194" t="str">
        <f t="shared" si="4"/>
        <v>#REF!</v>
      </c>
      <c r="F58" s="194" t="str">
        <f t="shared" si="5"/>
        <v>#REF!</v>
      </c>
      <c r="G58" s="179" t="str">
        <f t="shared" si="6"/>
        <v>#REF!</v>
      </c>
      <c r="H58" s="154">
        <f t="shared" si="9"/>
        <v>12</v>
      </c>
    </row>
    <row r="59" ht="15.75" customHeight="1">
      <c r="A59" s="188">
        <v>50.0</v>
      </c>
      <c r="B59" s="200">
        <f t="shared" si="7"/>
        <v>46296</v>
      </c>
      <c r="C59" s="201" t="str">
        <f t="shared" si="8"/>
        <v>#REF!</v>
      </c>
      <c r="D59" s="194" t="str">
        <f t="shared" si="3"/>
        <v>#REF!</v>
      </c>
      <c r="E59" s="194" t="str">
        <f t="shared" si="4"/>
        <v>#REF!</v>
      </c>
      <c r="F59" s="194" t="str">
        <f t="shared" si="5"/>
        <v>#REF!</v>
      </c>
      <c r="G59" s="179" t="str">
        <f t="shared" si="6"/>
        <v>#REF!</v>
      </c>
      <c r="H59" s="154">
        <f t="shared" si="9"/>
        <v>11</v>
      </c>
    </row>
    <row r="60" ht="15.75" customHeight="1">
      <c r="A60" s="188">
        <v>51.0</v>
      </c>
      <c r="B60" s="200">
        <f t="shared" si="7"/>
        <v>46327</v>
      </c>
      <c r="C60" s="201" t="str">
        <f t="shared" si="8"/>
        <v>#REF!</v>
      </c>
      <c r="D60" s="194" t="str">
        <f t="shared" si="3"/>
        <v>#REF!</v>
      </c>
      <c r="E60" s="194" t="str">
        <f t="shared" si="4"/>
        <v>#REF!</v>
      </c>
      <c r="F60" s="194" t="str">
        <f t="shared" si="5"/>
        <v>#REF!</v>
      </c>
      <c r="G60" s="179" t="str">
        <f t="shared" si="6"/>
        <v>#REF!</v>
      </c>
      <c r="H60" s="154">
        <f t="shared" si="9"/>
        <v>10</v>
      </c>
    </row>
    <row r="61" ht="15.75" customHeight="1">
      <c r="A61" s="188">
        <v>52.0</v>
      </c>
      <c r="B61" s="200">
        <f t="shared" si="7"/>
        <v>46357</v>
      </c>
      <c r="C61" s="201" t="str">
        <f t="shared" si="8"/>
        <v>#REF!</v>
      </c>
      <c r="D61" s="194" t="str">
        <f t="shared" si="3"/>
        <v>#REF!</v>
      </c>
      <c r="E61" s="194" t="str">
        <f t="shared" si="4"/>
        <v>#REF!</v>
      </c>
      <c r="F61" s="194" t="str">
        <f t="shared" si="5"/>
        <v>#REF!</v>
      </c>
      <c r="G61" s="179" t="str">
        <f t="shared" si="6"/>
        <v>#REF!</v>
      </c>
      <c r="H61" s="154">
        <f t="shared" si="9"/>
        <v>9</v>
      </c>
    </row>
    <row r="62" ht="15.75" customHeight="1">
      <c r="A62" s="188">
        <v>53.0</v>
      </c>
      <c r="B62" s="200">
        <f t="shared" si="7"/>
        <v>46388</v>
      </c>
      <c r="C62" s="201" t="str">
        <f t="shared" si="8"/>
        <v>#REF!</v>
      </c>
      <c r="D62" s="194" t="str">
        <f t="shared" si="3"/>
        <v>#REF!</v>
      </c>
      <c r="E62" s="194" t="str">
        <f t="shared" si="4"/>
        <v>#REF!</v>
      </c>
      <c r="F62" s="194" t="str">
        <f t="shared" si="5"/>
        <v>#REF!</v>
      </c>
      <c r="G62" s="179" t="str">
        <f t="shared" si="6"/>
        <v>#REF!</v>
      </c>
      <c r="H62" s="154">
        <f t="shared" si="9"/>
        <v>8</v>
      </c>
    </row>
    <row r="63" ht="15.75" customHeight="1">
      <c r="A63" s="188">
        <v>54.0</v>
      </c>
      <c r="B63" s="200">
        <f t="shared" si="7"/>
        <v>46419</v>
      </c>
      <c r="C63" s="201" t="str">
        <f t="shared" si="8"/>
        <v>#REF!</v>
      </c>
      <c r="D63" s="194" t="str">
        <f t="shared" si="3"/>
        <v>#REF!</v>
      </c>
      <c r="E63" s="194" t="str">
        <f t="shared" si="4"/>
        <v>#REF!</v>
      </c>
      <c r="F63" s="194" t="str">
        <f t="shared" si="5"/>
        <v>#REF!</v>
      </c>
      <c r="G63" s="179" t="str">
        <f t="shared" si="6"/>
        <v>#REF!</v>
      </c>
      <c r="H63" s="154">
        <f t="shared" si="9"/>
        <v>7</v>
      </c>
    </row>
    <row r="64" ht="15.75" customHeight="1">
      <c r="A64" s="188">
        <v>55.0</v>
      </c>
      <c r="B64" s="200">
        <f t="shared" si="7"/>
        <v>46447</v>
      </c>
      <c r="C64" s="201" t="str">
        <f t="shared" si="8"/>
        <v>#REF!</v>
      </c>
      <c r="D64" s="194" t="str">
        <f t="shared" si="3"/>
        <v>#REF!</v>
      </c>
      <c r="E64" s="194" t="str">
        <f t="shared" si="4"/>
        <v>#REF!</v>
      </c>
      <c r="F64" s="194" t="str">
        <f t="shared" si="5"/>
        <v>#REF!</v>
      </c>
      <c r="G64" s="179" t="str">
        <f t="shared" si="6"/>
        <v>#REF!</v>
      </c>
      <c r="H64" s="154">
        <f t="shared" si="9"/>
        <v>6</v>
      </c>
    </row>
    <row r="65" ht="15.75" customHeight="1">
      <c r="A65" s="188">
        <v>56.0</v>
      </c>
      <c r="B65" s="200">
        <f t="shared" si="7"/>
        <v>46478</v>
      </c>
      <c r="C65" s="201" t="str">
        <f t="shared" si="8"/>
        <v>#REF!</v>
      </c>
      <c r="D65" s="194" t="str">
        <f t="shared" si="3"/>
        <v>#REF!</v>
      </c>
      <c r="E65" s="194" t="str">
        <f t="shared" si="4"/>
        <v>#REF!</v>
      </c>
      <c r="F65" s="194" t="str">
        <f t="shared" si="5"/>
        <v>#REF!</v>
      </c>
      <c r="G65" s="179" t="str">
        <f t="shared" si="6"/>
        <v>#REF!</v>
      </c>
      <c r="H65" s="154">
        <f t="shared" si="9"/>
        <v>5</v>
      </c>
    </row>
    <row r="66" ht="15.75" customHeight="1">
      <c r="A66" s="188">
        <v>57.0</v>
      </c>
      <c r="B66" s="200">
        <f t="shared" si="7"/>
        <v>46508</v>
      </c>
      <c r="C66" s="201" t="str">
        <f t="shared" si="8"/>
        <v>#REF!</v>
      </c>
      <c r="D66" s="194" t="str">
        <f t="shared" si="3"/>
        <v>#REF!</v>
      </c>
      <c r="E66" s="194" t="str">
        <f t="shared" si="4"/>
        <v>#REF!</v>
      </c>
      <c r="F66" s="194" t="str">
        <f t="shared" si="5"/>
        <v>#REF!</v>
      </c>
      <c r="G66" s="179" t="str">
        <f t="shared" si="6"/>
        <v>#REF!</v>
      </c>
      <c r="H66" s="154">
        <f t="shared" si="9"/>
        <v>4</v>
      </c>
    </row>
    <row r="67" ht="15.75" customHeight="1">
      <c r="A67" s="188">
        <v>58.0</v>
      </c>
      <c r="B67" s="200">
        <f t="shared" si="7"/>
        <v>46539</v>
      </c>
      <c r="C67" s="201" t="str">
        <f t="shared" si="8"/>
        <v>#REF!</v>
      </c>
      <c r="D67" s="194" t="str">
        <f t="shared" si="3"/>
        <v>#REF!</v>
      </c>
      <c r="E67" s="194" t="str">
        <f t="shared" si="4"/>
        <v>#REF!</v>
      </c>
      <c r="F67" s="194" t="str">
        <f t="shared" si="5"/>
        <v>#REF!</v>
      </c>
      <c r="G67" s="179" t="str">
        <f t="shared" si="6"/>
        <v>#REF!</v>
      </c>
      <c r="H67" s="154">
        <f t="shared" si="9"/>
        <v>3</v>
      </c>
    </row>
    <row r="68" ht="15.75" customHeight="1">
      <c r="A68" s="188">
        <v>59.0</v>
      </c>
      <c r="B68" s="200">
        <f t="shared" si="7"/>
        <v>46569</v>
      </c>
      <c r="C68" s="201" t="str">
        <f t="shared" si="8"/>
        <v>#REF!</v>
      </c>
      <c r="D68" s="194" t="str">
        <f t="shared" si="3"/>
        <v>#REF!</v>
      </c>
      <c r="E68" s="194" t="str">
        <f t="shared" si="4"/>
        <v>#REF!</v>
      </c>
      <c r="F68" s="194" t="str">
        <f t="shared" si="5"/>
        <v>#REF!</v>
      </c>
      <c r="G68" s="179" t="str">
        <f t="shared" si="6"/>
        <v>#REF!</v>
      </c>
      <c r="H68" s="154">
        <f t="shared" si="9"/>
        <v>2</v>
      </c>
    </row>
    <row r="69" ht="15.75" customHeight="1">
      <c r="A69" s="203">
        <v>60.0</v>
      </c>
      <c r="B69" s="204">
        <f t="shared" si="7"/>
        <v>46600</v>
      </c>
      <c r="C69" s="205" t="str">
        <f t="shared" si="8"/>
        <v>#REF!</v>
      </c>
      <c r="D69" s="186" t="str">
        <f t="shared" si="3"/>
        <v>#REF!</v>
      </c>
      <c r="E69" s="186" t="str">
        <f t="shared" si="4"/>
        <v>#REF!</v>
      </c>
      <c r="F69" s="186" t="str">
        <f t="shared" si="5"/>
        <v>#REF!</v>
      </c>
      <c r="G69" s="206" t="str">
        <f t="shared" si="6"/>
        <v>#REF!</v>
      </c>
      <c r="H69" s="207">
        <f t="shared" si="9"/>
        <v>1</v>
      </c>
    </row>
    <row r="70" ht="15.75" customHeight="1">
      <c r="A70" s="188"/>
      <c r="B70" s="200"/>
      <c r="C70" s="201"/>
      <c r="D70" s="194"/>
      <c r="E70" s="194"/>
      <c r="F70" s="194"/>
      <c r="G70" s="179"/>
      <c r="H70" s="154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2022-09-19T13:30:20Z</dcterms:created>
  <dc:creator>Jennifer</dc:creator>
</cp:coreProperties>
</file>